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LK-NTB\BLKDLN-2024\NOMINATIF\TAHAP II\"/>
    </mc:Choice>
  </mc:AlternateContent>
  <xr:revisionPtr revIDLastSave="0" documentId="8_{D10FC6FB-6CFC-40C1-AF74-58F2D6A012A0}" xr6:coauthVersionLast="47" xr6:coauthVersionMax="47" xr10:uidLastSave="{00000000-0000-0000-0000-000000000000}"/>
  <bookViews>
    <workbookView xWindow="-120" yWindow="-120" windowWidth="24240" windowHeight="13140" activeTab="2" xr2:uid="{1C3EC48C-7F7F-44A8-8530-E0406FF85CDE}"/>
  </bookViews>
  <sheets>
    <sheet name="REKAP-PEND-ALM" sheetId="2" r:id="rId1"/>
    <sheet name="REKAP-ALAMAT" sheetId="3" r:id="rId2"/>
    <sheet name="English" sheetId="4" r:id="rId3"/>
    <sheet name="Room Attendent" sheetId="11" r:id="rId4"/>
    <sheet name="Roti dan Pertiserie" sheetId="12" r:id="rId5"/>
    <sheet name="poa" sheetId="9" r:id="rId6"/>
    <sheet name="PAP" sheetId="8" r:id="rId7"/>
    <sheet name="perkom" sheetId="10" r:id="rId8"/>
    <sheet name="Menjahit" sheetId="6" r:id="rId9"/>
    <sheet name="AC" sheetId="5" r:id="rId10"/>
    <sheet name="las" sheetId="7" r:id="rId11"/>
  </sheets>
  <definedNames>
    <definedName name="_xlnm.Print_Area" localSheetId="1">'REKAP-ALAMAT'!$A$1:$P$27</definedName>
    <definedName name="_xlnm.Print_Area" localSheetId="0">'REKAP-PEND-ALM'!$A$1:$P$28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3" i="5" l="1"/>
  <c r="M15" i="3" s="1"/>
  <c r="U43" i="5"/>
  <c r="L15" i="3" s="1"/>
  <c r="T43" i="5"/>
  <c r="K15" i="3" s="1"/>
  <c r="R43" i="5"/>
  <c r="I15" i="3" s="1"/>
  <c r="Q43" i="5"/>
  <c r="H15" i="3" s="1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J15" i="3"/>
  <c r="R43" i="6"/>
  <c r="Q43" i="6"/>
  <c r="N14" i="3"/>
  <c r="J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X43" i="7"/>
  <c r="O41" i="7"/>
  <c r="F16" i="2" s="1"/>
  <c r="O16" i="2" s="1"/>
  <c r="O13" i="2"/>
  <c r="O12" i="2"/>
  <c r="O11" i="2"/>
  <c r="N16" i="2"/>
  <c r="N13" i="2"/>
  <c r="N12" i="2"/>
  <c r="N11" i="2"/>
  <c r="M16" i="2"/>
  <c r="M15" i="2"/>
  <c r="M13" i="2"/>
  <c r="M12" i="2"/>
  <c r="M11" i="2"/>
  <c r="N10" i="2"/>
  <c r="M10" i="2"/>
  <c r="N9" i="2"/>
  <c r="M9" i="2"/>
  <c r="N8" i="2"/>
  <c r="M8" i="2"/>
  <c r="L16" i="2"/>
  <c r="K16" i="2"/>
  <c r="J16" i="2"/>
  <c r="I16" i="2"/>
  <c r="H16" i="2"/>
  <c r="G16" i="2"/>
  <c r="E16" i="2"/>
  <c r="D16" i="2"/>
  <c r="C16" i="2"/>
  <c r="L13" i="2"/>
  <c r="K13" i="2"/>
  <c r="J13" i="2"/>
  <c r="I13" i="2"/>
  <c r="H13" i="2"/>
  <c r="G13" i="2"/>
  <c r="F13" i="2"/>
  <c r="E13" i="2"/>
  <c r="D13" i="2"/>
  <c r="C13" i="2"/>
  <c r="L12" i="2"/>
  <c r="K12" i="2"/>
  <c r="J12" i="2"/>
  <c r="I12" i="2"/>
  <c r="H12" i="2"/>
  <c r="G12" i="2"/>
  <c r="F12" i="2"/>
  <c r="E12" i="2"/>
  <c r="D12" i="2"/>
  <c r="C12" i="2"/>
  <c r="L11" i="2"/>
  <c r="K11" i="2"/>
  <c r="J11" i="2"/>
  <c r="I11" i="2"/>
  <c r="H11" i="2"/>
  <c r="G11" i="2"/>
  <c r="F11" i="2"/>
  <c r="E11" i="2"/>
  <c r="D11" i="2"/>
  <c r="C11" i="2"/>
  <c r="L10" i="2"/>
  <c r="K10" i="2"/>
  <c r="J10" i="2"/>
  <c r="I10" i="2"/>
  <c r="H10" i="2"/>
  <c r="G10" i="2"/>
  <c r="F10" i="2"/>
  <c r="E10" i="2"/>
  <c r="D10" i="2"/>
  <c r="C10" i="2"/>
  <c r="L9" i="2"/>
  <c r="K9" i="2"/>
  <c r="J9" i="2"/>
  <c r="I9" i="2"/>
  <c r="H9" i="2"/>
  <c r="G9" i="2"/>
  <c r="F9" i="2"/>
  <c r="E9" i="2"/>
  <c r="D9" i="2"/>
  <c r="C9" i="2"/>
  <c r="L41" i="9"/>
  <c r="V43" i="12"/>
  <c r="U43" i="12"/>
  <c r="T43" i="12"/>
  <c r="R43" i="12"/>
  <c r="Q43" i="12"/>
  <c r="P43" i="12"/>
  <c r="O43" i="12"/>
  <c r="N43" i="12"/>
  <c r="M43" i="12"/>
  <c r="L43" i="12"/>
  <c r="X43" i="12" s="1"/>
  <c r="U41" i="12"/>
  <c r="T41" i="12"/>
  <c r="S41" i="12"/>
  <c r="R41" i="12"/>
  <c r="Q41" i="12"/>
  <c r="P41" i="12"/>
  <c r="O41" i="12"/>
  <c r="N41" i="12"/>
  <c r="X41" i="12" s="1"/>
  <c r="M41" i="12"/>
  <c r="L41" i="12"/>
  <c r="L43" i="4"/>
  <c r="X43" i="4" s="1"/>
  <c r="L41" i="4"/>
  <c r="C8" i="2" s="1"/>
  <c r="V43" i="7"/>
  <c r="U43" i="7"/>
  <c r="T43" i="7"/>
  <c r="R43" i="7"/>
  <c r="Q43" i="7"/>
  <c r="P43" i="7"/>
  <c r="O43" i="7"/>
  <c r="N43" i="7"/>
  <c r="M43" i="7"/>
  <c r="L43" i="7"/>
  <c r="U41" i="7"/>
  <c r="T41" i="7"/>
  <c r="S41" i="7"/>
  <c r="R41" i="7"/>
  <c r="Q41" i="7"/>
  <c r="P41" i="7"/>
  <c r="N41" i="7"/>
  <c r="X41" i="7" s="1"/>
  <c r="M41" i="7"/>
  <c r="L41" i="7"/>
  <c r="C41" i="7"/>
  <c r="C40" i="7"/>
  <c r="P43" i="5"/>
  <c r="G15" i="3" s="1"/>
  <c r="O43" i="5"/>
  <c r="F15" i="3" s="1"/>
  <c r="N43" i="5"/>
  <c r="E15" i="3" s="1"/>
  <c r="M43" i="5"/>
  <c r="D15" i="3" s="1"/>
  <c r="L43" i="5"/>
  <c r="U41" i="5"/>
  <c r="L15" i="2" s="1"/>
  <c r="T41" i="5"/>
  <c r="K15" i="2" s="1"/>
  <c r="S41" i="5"/>
  <c r="J15" i="2" s="1"/>
  <c r="R41" i="5"/>
  <c r="I15" i="2" s="1"/>
  <c r="Q41" i="5"/>
  <c r="H15" i="2" s="1"/>
  <c r="P41" i="5"/>
  <c r="G15" i="2" s="1"/>
  <c r="O41" i="5"/>
  <c r="F15" i="2" s="1"/>
  <c r="N41" i="5"/>
  <c r="E15" i="2" s="1"/>
  <c r="M41" i="5"/>
  <c r="D15" i="2" s="1"/>
  <c r="L41" i="5"/>
  <c r="C15" i="2" s="1"/>
  <c r="C41" i="5"/>
  <c r="N15" i="2" s="1"/>
  <c r="C40" i="5"/>
  <c r="V43" i="6"/>
  <c r="M14" i="3" s="1"/>
  <c r="U43" i="6"/>
  <c r="L14" i="3" s="1"/>
  <c r="T43" i="6"/>
  <c r="K14" i="3" s="1"/>
  <c r="I14" i="3"/>
  <c r="H14" i="3"/>
  <c r="P43" i="6"/>
  <c r="G14" i="3" s="1"/>
  <c r="O43" i="6"/>
  <c r="F14" i="3" s="1"/>
  <c r="N43" i="6"/>
  <c r="E14" i="3" s="1"/>
  <c r="M43" i="6"/>
  <c r="D14" i="3" s="1"/>
  <c r="L43" i="6"/>
  <c r="C14" i="3" s="1"/>
  <c r="U41" i="6"/>
  <c r="L14" i="2" s="1"/>
  <c r="T41" i="6"/>
  <c r="K14" i="2" s="1"/>
  <c r="S41" i="6"/>
  <c r="J14" i="2" s="1"/>
  <c r="R41" i="6"/>
  <c r="I14" i="2" s="1"/>
  <c r="Q41" i="6"/>
  <c r="H14" i="2" s="1"/>
  <c r="P41" i="6"/>
  <c r="G14" i="2" s="1"/>
  <c r="O41" i="6"/>
  <c r="F14" i="2" s="1"/>
  <c r="N41" i="6"/>
  <c r="M41" i="6"/>
  <c r="D14" i="2" s="1"/>
  <c r="L41" i="6"/>
  <c r="C14" i="2" s="1"/>
  <c r="C41" i="6"/>
  <c r="N14" i="2" s="1"/>
  <c r="C40" i="6"/>
  <c r="M14" i="2" s="1"/>
  <c r="V43" i="10"/>
  <c r="U43" i="10"/>
  <c r="T43" i="10"/>
  <c r="R43" i="10"/>
  <c r="Q43" i="10"/>
  <c r="P43" i="10"/>
  <c r="O43" i="10"/>
  <c r="N43" i="10"/>
  <c r="M43" i="10"/>
  <c r="L43" i="10"/>
  <c r="X43" i="10" s="1"/>
  <c r="U41" i="10"/>
  <c r="T41" i="10"/>
  <c r="S41" i="10"/>
  <c r="R41" i="10"/>
  <c r="Q41" i="10"/>
  <c r="P41" i="10"/>
  <c r="O41" i="10"/>
  <c r="N41" i="10"/>
  <c r="X41" i="10" s="1"/>
  <c r="M41" i="10"/>
  <c r="L41" i="10"/>
  <c r="C41" i="10"/>
  <c r="C40" i="10"/>
  <c r="V43" i="8"/>
  <c r="U43" i="8"/>
  <c r="T43" i="8"/>
  <c r="R43" i="8"/>
  <c r="Q43" i="8"/>
  <c r="P43" i="8"/>
  <c r="O43" i="8"/>
  <c r="N43" i="8"/>
  <c r="M43" i="8"/>
  <c r="L43" i="8"/>
  <c r="X43" i="8" s="1"/>
  <c r="U41" i="8"/>
  <c r="T41" i="8"/>
  <c r="S41" i="8"/>
  <c r="R41" i="8"/>
  <c r="Q41" i="8"/>
  <c r="P41" i="8"/>
  <c r="O41" i="8"/>
  <c r="N41" i="8"/>
  <c r="X41" i="8" s="1"/>
  <c r="M41" i="8"/>
  <c r="L41" i="8"/>
  <c r="C41" i="8"/>
  <c r="C40" i="8"/>
  <c r="V43" i="9"/>
  <c r="U43" i="9"/>
  <c r="T43" i="9"/>
  <c r="R43" i="9"/>
  <c r="Q43" i="9"/>
  <c r="P43" i="9"/>
  <c r="O43" i="9"/>
  <c r="N43" i="9"/>
  <c r="M43" i="9"/>
  <c r="L43" i="9"/>
  <c r="X43" i="9" s="1"/>
  <c r="U41" i="9"/>
  <c r="T41" i="9"/>
  <c r="S41" i="9"/>
  <c r="R41" i="9"/>
  <c r="Q41" i="9"/>
  <c r="P41" i="9"/>
  <c r="O41" i="9"/>
  <c r="N41" i="9"/>
  <c r="M41" i="9"/>
  <c r="C41" i="9"/>
  <c r="C40" i="9"/>
  <c r="C41" i="12"/>
  <c r="C40" i="12"/>
  <c r="V43" i="11"/>
  <c r="U43" i="11"/>
  <c r="T43" i="11"/>
  <c r="R43" i="11"/>
  <c r="Q43" i="11"/>
  <c r="P43" i="11"/>
  <c r="O43" i="11"/>
  <c r="N43" i="11"/>
  <c r="M43" i="11"/>
  <c r="L43" i="11"/>
  <c r="U41" i="11"/>
  <c r="T41" i="11"/>
  <c r="S41" i="11"/>
  <c r="R41" i="11"/>
  <c r="Q41" i="11"/>
  <c r="P41" i="11"/>
  <c r="O41" i="11"/>
  <c r="N41" i="11"/>
  <c r="M41" i="11"/>
  <c r="L41" i="11"/>
  <c r="X41" i="11" s="1"/>
  <c r="C41" i="11"/>
  <c r="C40" i="11"/>
  <c r="V43" i="4"/>
  <c r="U43" i="4"/>
  <c r="T43" i="4"/>
  <c r="R43" i="4"/>
  <c r="Q43" i="4"/>
  <c r="P43" i="4"/>
  <c r="O43" i="4"/>
  <c r="N43" i="4"/>
  <c r="M43" i="4"/>
  <c r="U41" i="4"/>
  <c r="L8" i="2" s="1"/>
  <c r="T41" i="4"/>
  <c r="K8" i="2" s="1"/>
  <c r="S41" i="4"/>
  <c r="J8" i="2" s="1"/>
  <c r="R41" i="4"/>
  <c r="I8" i="2" s="1"/>
  <c r="Q41" i="4"/>
  <c r="H8" i="2" s="1"/>
  <c r="P41" i="4"/>
  <c r="G8" i="2" s="1"/>
  <c r="O41" i="4"/>
  <c r="F8" i="2" s="1"/>
  <c r="N41" i="4"/>
  <c r="E8" i="2" s="1"/>
  <c r="M41" i="4"/>
  <c r="D8" i="2" s="1"/>
  <c r="C41" i="4"/>
  <c r="C40" i="4"/>
  <c r="X41" i="4" l="1"/>
  <c r="X43" i="5"/>
  <c r="C15" i="3"/>
  <c r="X43" i="6"/>
  <c r="X41" i="6"/>
  <c r="E14" i="2"/>
  <c r="O14" i="2" s="1"/>
  <c r="O15" i="2"/>
  <c r="X41" i="5"/>
  <c r="X41" i="9"/>
  <c r="X43" i="11"/>
  <c r="E17" i="3" l="1"/>
  <c r="O11" i="3" l="1"/>
  <c r="M17" i="3"/>
  <c r="I17" i="3"/>
  <c r="O15" i="3"/>
  <c r="M17" i="2"/>
  <c r="I17" i="2"/>
  <c r="E17" i="2"/>
  <c r="L17" i="2"/>
  <c r="H17" i="2"/>
  <c r="O12" i="3"/>
  <c r="N17" i="3"/>
  <c r="F17" i="3"/>
  <c r="G17" i="2"/>
  <c r="O14" i="3"/>
  <c r="N17" i="2"/>
  <c r="J17" i="2"/>
  <c r="O8" i="2"/>
  <c r="L17" i="3"/>
  <c r="H17" i="3"/>
  <c r="O10" i="3"/>
  <c r="O9" i="3"/>
  <c r="O10" i="2"/>
  <c r="J17" i="3"/>
  <c r="K17" i="2"/>
  <c r="C17" i="2"/>
  <c r="O13" i="3"/>
  <c r="O8" i="3"/>
  <c r="O9" i="2"/>
  <c r="O16" i="3"/>
  <c r="K17" i="3"/>
  <c r="G17" i="3"/>
  <c r="C17" i="3"/>
  <c r="D17" i="3"/>
  <c r="D17" i="2"/>
  <c r="F17" i="2"/>
  <c r="O17" i="3" l="1"/>
  <c r="J18" i="3" s="1"/>
  <c r="O17" i="2"/>
  <c r="E18" i="2" s="1"/>
  <c r="G18" i="2"/>
  <c r="K18" i="2" l="1"/>
  <c r="H18" i="2"/>
  <c r="H19" i="2" s="1"/>
  <c r="F18" i="2"/>
  <c r="C18" i="2"/>
  <c r="C19" i="2" s="1"/>
  <c r="I18" i="2"/>
  <c r="D18" i="2"/>
  <c r="O18" i="2" s="1"/>
  <c r="F18" i="3"/>
  <c r="L18" i="2"/>
  <c r="N18" i="2"/>
  <c r="M18" i="2"/>
  <c r="E18" i="3"/>
  <c r="J18" i="2"/>
  <c r="L18" i="3"/>
  <c r="M18" i="3"/>
  <c r="K18" i="3"/>
  <c r="C18" i="3"/>
  <c r="I18" i="3"/>
  <c r="G18" i="3"/>
  <c r="N18" i="3"/>
  <c r="D18" i="3"/>
  <c r="H18" i="3"/>
  <c r="L19" i="2"/>
  <c r="E19" i="2"/>
  <c r="O19" i="2" l="1"/>
  <c r="O18" i="3"/>
</calcChain>
</file>

<file path=xl/sharedStrings.xml><?xml version="1.0" encoding="utf-8"?>
<sst xmlns="http://schemas.openxmlformats.org/spreadsheetml/2006/main" count="2056" uniqueCount="1059">
  <si>
    <t>NIP. 19710515 199403 2 058</t>
  </si>
  <si>
    <t>NINIEK RAHAYU, S.Pd.</t>
  </si>
  <si>
    <t>KEPALA BALAI LATIHAN KERJA NTB</t>
  </si>
  <si>
    <t>Mataram,                      2024</t>
  </si>
  <si>
    <t>PROSENTASE</t>
  </si>
  <si>
    <t>JUMLAH</t>
  </si>
  <si>
    <t>PERAWATAN AC RESIDENTIAL</t>
  </si>
  <si>
    <t>PENGELASAN SMAW POSISI 3G UP/PF</t>
  </si>
  <si>
    <t>MENJAHIT PAKAIAN DENGAN MESIN</t>
  </si>
  <si>
    <t>ENGLISH FOR FRON LINER</t>
  </si>
  <si>
    <t>P</t>
  </si>
  <si>
    <t>L</t>
  </si>
  <si>
    <t>S1</t>
  </si>
  <si>
    <t>D4</t>
  </si>
  <si>
    <t>D3</t>
  </si>
  <si>
    <t>D1</t>
  </si>
  <si>
    <t>SMK</t>
  </si>
  <si>
    <t>MA</t>
  </si>
  <si>
    <t>SMA</t>
  </si>
  <si>
    <t>MTs.</t>
  </si>
  <si>
    <t>SMP</t>
  </si>
  <si>
    <t>SD</t>
  </si>
  <si>
    <t>KET</t>
  </si>
  <si>
    <t>JENIS KELAMIN</t>
  </si>
  <si>
    <t>JENJANG PENDIDIKAN</t>
  </si>
  <si>
    <t>KEJURUAN</t>
  </si>
  <si>
    <t>NO</t>
  </si>
  <si>
    <t>TAHAP I</t>
  </si>
  <si>
    <t>DINAS TENAGA KERJA DAN TRANSMIGRASI PROVINSI NTB TAHUN 2024</t>
  </si>
  <si>
    <t>DAN JENIS KELAMIN PADA BALAI LATIHAN KERJA DALAM DAN LUAR NEGERI PROVINSI NTB</t>
  </si>
  <si>
    <t>REKAPITULASI JUMLAH PESERTA PELATIHAN BERBASIS KOMPETENSI BERDASARKAN PENDIDIKAN</t>
  </si>
  <si>
    <t>Kota Lain</t>
  </si>
  <si>
    <t>Kota-Bima</t>
  </si>
  <si>
    <t>Kab-Bima</t>
  </si>
  <si>
    <t>Dompu</t>
  </si>
  <si>
    <t>Sbw-Bsr</t>
  </si>
  <si>
    <t>Sbw-Barat</t>
  </si>
  <si>
    <t>Sbw</t>
  </si>
  <si>
    <t>Lotim</t>
  </si>
  <si>
    <t>Loteng</t>
  </si>
  <si>
    <t>KLU</t>
  </si>
  <si>
    <t>Lobar</t>
  </si>
  <si>
    <t>Mataram</t>
  </si>
  <si>
    <t>ALAMAT / TEMPAT TINGGAL</t>
  </si>
  <si>
    <t>TEMPAT TINGGAL PADA BALAI LATIHAN KERJA DALAM DAN LUAR NEGERI PROVINSI NTB</t>
  </si>
  <si>
    <t>REKAPITULASI JUMLAH PESERTA PELATIHAN BERBASIS KOMPETENSI BERDASARKAN ALAMAT/</t>
  </si>
  <si>
    <t>NIP. 19710515 199403 2 008</t>
  </si>
  <si>
    <t>Niniek Rahayu, S.Pd</t>
  </si>
  <si>
    <t>Dalam dan Luar Negeri NTB</t>
  </si>
  <si>
    <t xml:space="preserve">Kepala Balai Latihan Kerja </t>
  </si>
  <si>
    <t xml:space="preserve">                        Mataram,                                                                                                      </t>
  </si>
  <si>
    <t>widyasukma58@Gmail.com</t>
  </si>
  <si>
    <t>Lombok Timur</t>
  </si>
  <si>
    <t>10 Desember 1995</t>
  </si>
  <si>
    <t>Lintang</t>
  </si>
  <si>
    <t>rvgtacysf@gmail.com</t>
  </si>
  <si>
    <t>Lombok Barat</t>
  </si>
  <si>
    <t>Denpasar</t>
  </si>
  <si>
    <t>Reva Anggita Cahyani Yusuf</t>
  </si>
  <si>
    <t>utamirihan123@gmai.com</t>
  </si>
  <si>
    <t>Karang Pule</t>
  </si>
  <si>
    <t>Rihan Utami</t>
  </si>
  <si>
    <t>putriwindya47@Gmail.com</t>
  </si>
  <si>
    <t>30 Mei 2006</t>
  </si>
  <si>
    <t>Ni Wayan Ayu Windya Putri</t>
  </si>
  <si>
    <t>marpuatussaumi92@gmail.com</t>
  </si>
  <si>
    <t>Sumbawa</t>
  </si>
  <si>
    <t>12 Desember 1999</t>
  </si>
  <si>
    <t>Marpuatus Saumi</t>
  </si>
  <si>
    <t>warwira41@gmail.com</t>
  </si>
  <si>
    <t>05 Januari 2006</t>
  </si>
  <si>
    <t>Maulana Prawira Kurniawan</t>
  </si>
  <si>
    <t>dio27saputra@gmail.com</t>
  </si>
  <si>
    <t>27 Februari 2006</t>
  </si>
  <si>
    <t>Beroro</t>
  </si>
  <si>
    <t>ulul.azmi433@mail.com</t>
  </si>
  <si>
    <t>26 April 2004</t>
  </si>
  <si>
    <t>Tunggu Lawang</t>
  </si>
  <si>
    <t>anwarkey897@gmail.com</t>
  </si>
  <si>
    <t>Kaltim</t>
  </si>
  <si>
    <t>Khairil Anwar</t>
  </si>
  <si>
    <t>jihansaskia070@gmail.com</t>
  </si>
  <si>
    <t>28 Desember 2005</t>
  </si>
  <si>
    <t>Jihan Saskia Ardianesa</t>
  </si>
  <si>
    <t>kusumadewinisya@gmail.com</t>
  </si>
  <si>
    <t>03 Januari 2006</t>
  </si>
  <si>
    <t>Ida Ayu Nyoman Nisya Kusuma Dewi</t>
  </si>
  <si>
    <t>hanosiswazri94@gmail.com</t>
  </si>
  <si>
    <t>Lombok Tengah</t>
  </si>
  <si>
    <t>Hanosi Wazri</t>
  </si>
  <si>
    <t>sadikfahrurozi@gmail.com</t>
  </si>
  <si>
    <t>11 Februari 2001</t>
  </si>
  <si>
    <t>Terong Tawah</t>
  </si>
  <si>
    <t>Fahrurozi Sadik</t>
  </si>
  <si>
    <t>anisalatifa007@gmail.com</t>
  </si>
  <si>
    <t>Anisa Latifatul Jannah</t>
  </si>
  <si>
    <t>Amalalghozali092@gmail.com</t>
  </si>
  <si>
    <t>09 Desember 1993</t>
  </si>
  <si>
    <t>Jeneponto</t>
  </si>
  <si>
    <t>andysaputra295@gmail.com</t>
  </si>
  <si>
    <t>Batu Kuta</t>
  </si>
  <si>
    <t>Andi Saputra</t>
  </si>
  <si>
    <t>EMAIL</t>
  </si>
  <si>
    <t>NO HAND PHONE</t>
  </si>
  <si>
    <t>KABUPATEN/KOTA</t>
  </si>
  <si>
    <t>ALAMAT</t>
  </si>
  <si>
    <t>TEMPAT &amp; TANGGAL LAHIR</t>
  </si>
  <si>
    <t>NIK</t>
  </si>
  <si>
    <t>PENDIDIKAN</t>
  </si>
  <si>
    <t>L/P</t>
  </si>
  <si>
    <t>NAMA</t>
  </si>
  <si>
    <t>NO.</t>
  </si>
  <si>
    <t>DPA APBN TAHUN 2024</t>
  </si>
  <si>
    <t>:</t>
  </si>
  <si>
    <t>ANGGARAN/TAHUN</t>
  </si>
  <si>
    <t>15 Februari s/d 23 Maret</t>
  </si>
  <si>
    <t>PELAKS.PELATIHAN</t>
  </si>
  <si>
    <t>16 ORANG</t>
  </si>
  <si>
    <t>JUMLAH PESERTA</t>
  </si>
  <si>
    <t>260JP</t>
  </si>
  <si>
    <t>JUMLAH JAM</t>
  </si>
  <si>
    <t xml:space="preserve">PROGRAM </t>
  </si>
  <si>
    <t>SUB KEJURUAN</t>
  </si>
  <si>
    <t>English For Front Liner</t>
  </si>
  <si>
    <t>DAFTAR NOMINATIF PESERTA PELATIHAN</t>
  </si>
  <si>
    <t>087806517494</t>
  </si>
  <si>
    <t>zianfahmi012@gmail.com</t>
  </si>
  <si>
    <t xml:space="preserve">Karang Duntal Kel. Gerimax Indah Kec. Narmada </t>
  </si>
  <si>
    <t>16 Februari 2003</t>
  </si>
  <si>
    <t>Karang Duntal</t>
  </si>
  <si>
    <t>5201031602030001</t>
  </si>
  <si>
    <t>Zian Fahmi Dimas Pratama</t>
  </si>
  <si>
    <t>082236888764</t>
  </si>
  <si>
    <t>salmanalfarizi2006311@gmail.com</t>
  </si>
  <si>
    <t>Dusun Enjak Des. Bagik Polak Kec. Labuapi</t>
  </si>
  <si>
    <t>03 November 2006</t>
  </si>
  <si>
    <t>Bagik Polak</t>
  </si>
  <si>
    <t>5201080107050217</t>
  </si>
  <si>
    <t>Ahmad Salman Al-fatih</t>
  </si>
  <si>
    <t>083834074134</t>
  </si>
  <si>
    <t>Sumbawa Barat</t>
  </si>
  <si>
    <t>saprigeming8@gmail.com</t>
  </si>
  <si>
    <t>Dusun Jerangoan Des. Krama Jaya Kec. Narmada</t>
  </si>
  <si>
    <t>02 November 2004</t>
  </si>
  <si>
    <t>Jerangoan</t>
  </si>
  <si>
    <t>5201030211040004</t>
  </si>
  <si>
    <t xml:space="preserve">Sapri Ramadhan </t>
  </si>
  <si>
    <t>087723260842</t>
  </si>
  <si>
    <t>raflicoys123@gmail.com</t>
  </si>
  <si>
    <t xml:space="preserve">Jl. Energi KR. Panas Kel. Ampenan Selatan Kec. Ampenan </t>
  </si>
  <si>
    <t>15 Oktober 2005</t>
  </si>
  <si>
    <t xml:space="preserve">Ampenan </t>
  </si>
  <si>
    <t>5271011510050001</t>
  </si>
  <si>
    <t>Rafli Ramadhan</t>
  </si>
  <si>
    <t>087716789769</t>
  </si>
  <si>
    <t>fidausalfaroby35@gmail.com</t>
  </si>
  <si>
    <t>Jl. Gili Meno 7 Marong Jamak Selatan Kel. Karang Baru Kec. Selaparang</t>
  </si>
  <si>
    <t>29 Maret 2002</t>
  </si>
  <si>
    <t>5271052903020002</t>
  </si>
  <si>
    <t>Muhammad Firdaus Alfaroby</t>
  </si>
  <si>
    <t>082339043244</t>
  </si>
  <si>
    <t>mgazalibulkiah@gmail.com</t>
  </si>
  <si>
    <t>DSN. Mura Baru Des. Manemeng Kec. Brang Ene</t>
  </si>
  <si>
    <t>04 April 2006</t>
  </si>
  <si>
    <t xml:space="preserve">Manemeng </t>
  </si>
  <si>
    <t>5207070404060001</t>
  </si>
  <si>
    <t xml:space="preserve">M. Gazali Bulkiah </t>
  </si>
  <si>
    <t>085936733174</t>
  </si>
  <si>
    <t>fatakhillahm@gmail.com</t>
  </si>
  <si>
    <t xml:space="preserve">Gontoran Barat Kel. Bertais Kec. Sandubaya </t>
  </si>
  <si>
    <t>28 November 1996</t>
  </si>
  <si>
    <t>5271012811960005</t>
  </si>
  <si>
    <t>Mukhamad Fatakhillah Alfi Nur</t>
  </si>
  <si>
    <t>083844718322</t>
  </si>
  <si>
    <t>fyanoleng7@gmail.com</t>
  </si>
  <si>
    <t>03 Juni 1995</t>
  </si>
  <si>
    <t>5271010306950004</t>
  </si>
  <si>
    <t>Mukhamad Imam Sofyan</t>
  </si>
  <si>
    <t>081952207433</t>
  </si>
  <si>
    <t>jirayyu3@gmail.com</t>
  </si>
  <si>
    <t>Dusun Mesanggok Des. Mesanggok Kec. Gerung</t>
  </si>
  <si>
    <t>19 Agustus 1985</t>
  </si>
  <si>
    <t>Mesanggok</t>
  </si>
  <si>
    <t>5201010107850290</t>
  </si>
  <si>
    <t xml:space="preserve">Muhazir </t>
  </si>
  <si>
    <t>083117139584</t>
  </si>
  <si>
    <t>lalumasaji4@gmail.com</t>
  </si>
  <si>
    <t>Jangkeh Jawe Des.Mangkung Kec. Praya Barat</t>
  </si>
  <si>
    <t>31 Desember 1992</t>
  </si>
  <si>
    <t>Jangkih Jawe</t>
  </si>
  <si>
    <t>5202053112920048</t>
  </si>
  <si>
    <t>Lalu Masaji</t>
  </si>
  <si>
    <t>083191118433</t>
  </si>
  <si>
    <t>Babakan</t>
  </si>
  <si>
    <t>irfiandaahmad@gmail.com</t>
  </si>
  <si>
    <t>Jl. Neuningan Lendang Lekong Kel. Mandalika Kec. Sandubaya</t>
  </si>
  <si>
    <t>07 Januari 2006</t>
  </si>
  <si>
    <t>5271060701060001</t>
  </si>
  <si>
    <t xml:space="preserve">Irfianda Ahmad </t>
  </si>
  <si>
    <t>083142120733</t>
  </si>
  <si>
    <t>khairilanam029@gmail.com</t>
  </si>
  <si>
    <t>Dusun Batu Kuta Utara Des. Batu Kuta Kec. Narmada</t>
  </si>
  <si>
    <t>10 Oktober 2004</t>
  </si>
  <si>
    <t xml:space="preserve">Ratu Kuta </t>
  </si>
  <si>
    <t>5201031311040001</t>
  </si>
  <si>
    <t xml:space="preserve">Khaeril Anam </t>
  </si>
  <si>
    <t>085333772684</t>
  </si>
  <si>
    <t>Bima</t>
  </si>
  <si>
    <t>iswandii2000@gmail.com</t>
  </si>
  <si>
    <t>Dusun Pali Des. Penapali Kec. Woha</t>
  </si>
  <si>
    <t>15 Agustus 2000</t>
  </si>
  <si>
    <t>Penapali</t>
  </si>
  <si>
    <t>5206031508000001</t>
  </si>
  <si>
    <t xml:space="preserve">Iswadi </t>
  </si>
  <si>
    <t>085333131047</t>
  </si>
  <si>
    <t>cherisyearfarid@gmail.com</t>
  </si>
  <si>
    <t xml:space="preserve">KP. Baru Des. Masbagik Selatan Kec. Masbagik </t>
  </si>
  <si>
    <t>20 Januari 2000</t>
  </si>
  <si>
    <t>5203052001000003</t>
  </si>
  <si>
    <t>Farid Ma'ruf</t>
  </si>
  <si>
    <t>08998016879</t>
  </si>
  <si>
    <t>gwadit31@gmail.com</t>
  </si>
  <si>
    <t xml:space="preserve">Jl. Arya Banjar Getas Link. Melayu Bangsal </t>
  </si>
  <si>
    <t>31 Maret 2006</t>
  </si>
  <si>
    <t>5271013103060002</t>
  </si>
  <si>
    <t>Adhitya Armansyah</t>
  </si>
  <si>
    <t>082340432468</t>
  </si>
  <si>
    <t>abdullahjb1996@gmail.com</t>
  </si>
  <si>
    <t>Lingkungan Pohdana Des. Gerung Utara Kec. Gerung</t>
  </si>
  <si>
    <t>15 Juni 1996</t>
  </si>
  <si>
    <t>Pohdana</t>
  </si>
  <si>
    <t>5201011506961001</t>
  </si>
  <si>
    <t>Abdullah</t>
  </si>
  <si>
    <t>15 Mei s/d 25 Juni 2024</t>
  </si>
  <si>
    <t>240JP</t>
  </si>
  <si>
    <t>Teknisi Perawatan AC Residential</t>
  </si>
  <si>
    <t>Refrigeration</t>
  </si>
  <si>
    <t>087761730866</t>
  </si>
  <si>
    <t>indrayaniyunita98@gmail.com</t>
  </si>
  <si>
    <t>Babakan Timur Selatan Kel. Babakan Kec. Sandubaya</t>
  </si>
  <si>
    <t>10 Juni 1998</t>
  </si>
  <si>
    <t>Batim Sel</t>
  </si>
  <si>
    <t>5271065006980001</t>
  </si>
  <si>
    <t xml:space="preserve">Yunita Indrayani </t>
  </si>
  <si>
    <t>087866738812</t>
  </si>
  <si>
    <t>yulianaa5967@gmail.com</t>
  </si>
  <si>
    <t>Jl. Sandubaya GG. Gelantik Hel. Bertais Kec. Sandubaya</t>
  </si>
  <si>
    <t>13 Juli 1997</t>
  </si>
  <si>
    <t xml:space="preserve">Batu Kuta </t>
  </si>
  <si>
    <t>5201035307970003</t>
  </si>
  <si>
    <t>Yuliana Hendra Dian Lestari</t>
  </si>
  <si>
    <t>081337951400</t>
  </si>
  <si>
    <t>suryadisaputra1112@gmail.com</t>
  </si>
  <si>
    <t xml:space="preserve">Dusun Seringai Beta Des. Kerato Kec. Unter Iwes </t>
  </si>
  <si>
    <t>11 Desember 2003</t>
  </si>
  <si>
    <t>5204221112030002</t>
  </si>
  <si>
    <t xml:space="preserve">Suryadi Saputra </t>
  </si>
  <si>
    <t>081938676689</t>
  </si>
  <si>
    <t>syuhadaannur775@gmail.com</t>
  </si>
  <si>
    <t>Dusun Karang Rumak Des. Kuripan Kec.Kuripan</t>
  </si>
  <si>
    <t>01 Oktober 2000</t>
  </si>
  <si>
    <t>Karang Rumak</t>
  </si>
  <si>
    <t>5201154110000002</t>
  </si>
  <si>
    <t>Siti Suhada</t>
  </si>
  <si>
    <t>087730093578</t>
  </si>
  <si>
    <t>septiyunika11@gmail.com</t>
  </si>
  <si>
    <t>Dasan Ambon Des. Gapura Kec. Pujut</t>
  </si>
  <si>
    <t>11 September 2000</t>
  </si>
  <si>
    <t>Dasan Ambon</t>
  </si>
  <si>
    <t>5202045109000005</t>
  </si>
  <si>
    <t xml:space="preserve">Septi Yunika Rahayu </t>
  </si>
  <si>
    <t>087866773543</t>
  </si>
  <si>
    <t>septarimaivanggara@gmail.com</t>
  </si>
  <si>
    <t xml:space="preserve">Jl.Ali Napiah GG. Boreh Babakan Timur Selatan </t>
  </si>
  <si>
    <t>19 September 2001</t>
  </si>
  <si>
    <t>5271065909010005</t>
  </si>
  <si>
    <t>Septa Rima IvanopAnggara</t>
  </si>
  <si>
    <t>087863568024</t>
  </si>
  <si>
    <t>panrama18@gmail.com</t>
  </si>
  <si>
    <t xml:space="preserve">Dusun Pemangket Des. Mekarsari Kec. Narmada </t>
  </si>
  <si>
    <t>11 Maret 1992</t>
  </si>
  <si>
    <t>Batu Kuta Lenting</t>
  </si>
  <si>
    <t>5201035103920001</t>
  </si>
  <si>
    <t xml:space="preserve">Rohma yanti </t>
  </si>
  <si>
    <t>08988099399</t>
  </si>
  <si>
    <t>putri.fathiyyah@gmail.com</t>
  </si>
  <si>
    <t>Jl. Walisongo Blok S/4 Kodya AsriKel. Jempong Baru Kec. Sekarbela</t>
  </si>
  <si>
    <t>25 April 1996</t>
  </si>
  <si>
    <t>Samarinda</t>
  </si>
  <si>
    <t>5271046604960001</t>
  </si>
  <si>
    <t>Putri Nurul Fathiyyah</t>
  </si>
  <si>
    <t>082340852309</t>
  </si>
  <si>
    <t>putriagustina7890@gmail.com</t>
  </si>
  <si>
    <t>Dusun Maronge Des. Maronge Kec.Maronge</t>
  </si>
  <si>
    <t>14 Agustus 1998</t>
  </si>
  <si>
    <t>Maronge</t>
  </si>
  <si>
    <t>5204245408980001</t>
  </si>
  <si>
    <t xml:space="preserve">Putri Agustina </t>
  </si>
  <si>
    <t>087884774793</t>
  </si>
  <si>
    <t>na4739445@gmail.com</t>
  </si>
  <si>
    <t>Dusun Karang Midang Des. Jagaraga Indah Kec. Kediri</t>
  </si>
  <si>
    <t>18 November 2006</t>
  </si>
  <si>
    <t>Karang Midang</t>
  </si>
  <si>
    <t>5201025811060001</t>
  </si>
  <si>
    <t>Nur Azizah</t>
  </si>
  <si>
    <t>087715942211</t>
  </si>
  <si>
    <t>mujahidinaljafarie7@gmail.com</t>
  </si>
  <si>
    <t xml:space="preserve">perendekan selatan des. Giri sasak kec. Kuripan </t>
  </si>
  <si>
    <t>25 Juli 1996</t>
  </si>
  <si>
    <t>perendekan</t>
  </si>
  <si>
    <t>5201152507960002</t>
  </si>
  <si>
    <t xml:space="preserve">Mujahidin </t>
  </si>
  <si>
    <t>087765987599</t>
  </si>
  <si>
    <t>sariliana14994@gmail.com</t>
  </si>
  <si>
    <t>Jl. Unizar Turida Barat kel. Turida Kec. Sandubaya</t>
  </si>
  <si>
    <t>17 Maret 2006</t>
  </si>
  <si>
    <t>Tembelok</t>
  </si>
  <si>
    <t>527106570306001</t>
  </si>
  <si>
    <t>Liana Sari</t>
  </si>
  <si>
    <t>085338581841</t>
  </si>
  <si>
    <t>jusmiatii.j001@gmail.com</t>
  </si>
  <si>
    <t xml:space="preserve">Dusun Bekat desa.poto kec. Moyo hilir </t>
  </si>
  <si>
    <t>01 Juli 1996</t>
  </si>
  <si>
    <t>Lopok</t>
  </si>
  <si>
    <t>5204264107960005</t>
  </si>
  <si>
    <t xml:space="preserve">Jusmiati </t>
  </si>
  <si>
    <t>085954990422</t>
  </si>
  <si>
    <t>sirhidianaputri708@gmail.com</t>
  </si>
  <si>
    <t xml:space="preserve">  Dusun Pelabu Des.Kuripan Selatan Kec.Kuripan</t>
  </si>
  <si>
    <t>31 Desember 1990</t>
  </si>
  <si>
    <t>beroro</t>
  </si>
  <si>
    <t>5201157112910054</t>
  </si>
  <si>
    <t>Ida Royani</t>
  </si>
  <si>
    <t>087851112081</t>
  </si>
  <si>
    <t>chefiet167@gmail.com</t>
  </si>
  <si>
    <t>Batu Kuta Utara Des. Batu Kuta Kec. Narmada</t>
  </si>
  <si>
    <t>16 Juli 2001</t>
  </si>
  <si>
    <t>5201035607010003</t>
  </si>
  <si>
    <t>Fitriawati</t>
  </si>
  <si>
    <t>082340266589</t>
  </si>
  <si>
    <t>fatmahhariani@gmail.com</t>
  </si>
  <si>
    <t>Jl. Peternakan selagalas Kel. Selagalas kec. Sandubaya</t>
  </si>
  <si>
    <t>20 Desember 1998</t>
  </si>
  <si>
    <t>5271066012980003</t>
  </si>
  <si>
    <t>Fatmah Hariani</t>
  </si>
  <si>
    <t>15 mei s/d 28 Juni 2024</t>
  </si>
  <si>
    <t>Menjahit Pakaian Dengan Style</t>
  </si>
  <si>
    <t xml:space="preserve"> </t>
  </si>
  <si>
    <t>Garmen Apparel</t>
  </si>
  <si>
    <t>yoyoksetiawan4@Gmail.com</t>
  </si>
  <si>
    <t>Jl. Gotong Royong Kebun Bawak, Kel. Pejeruk. Kec. Ampenan</t>
  </si>
  <si>
    <t>01 Maret 1997</t>
  </si>
  <si>
    <t>Pejeruk</t>
  </si>
  <si>
    <t>"5271010103970001</t>
  </si>
  <si>
    <t>Yoyok Setiawan</t>
  </si>
  <si>
    <t>allanpanjaitan44@gmail.com</t>
  </si>
  <si>
    <t>Jl.Gr. Bangkol, Gg. Nusa Penida No. 4 Pgs Selatan</t>
  </si>
  <si>
    <t>18 April 2005</t>
  </si>
  <si>
    <t>Medan</t>
  </si>
  <si>
    <t>Tumpal Parasian Panjaitan</t>
  </si>
  <si>
    <t>neimeinge@gmai.com</t>
  </si>
  <si>
    <t>BTN  Grand Muslim2 Blok CB. 09 Desa. Terong Rawah Kec. Labuapi</t>
  </si>
  <si>
    <t>21 Februari 1981</t>
  </si>
  <si>
    <t>Praya</t>
  </si>
  <si>
    <t>Tryandry Febryasa</t>
  </si>
  <si>
    <t>nasutiontegar6@Gmail.com</t>
  </si>
  <si>
    <t>Jl. Ade Irma S. 72 Monjok Culik, Kel. Monjok, Kec. Selaparang</t>
  </si>
  <si>
    <t>21 Oktober 1993</t>
  </si>
  <si>
    <t>Tegar Ibnu Saifullah</t>
  </si>
  <si>
    <t>salehsawangan123@gmail.com</t>
  </si>
  <si>
    <t>Depok</t>
  </si>
  <si>
    <t>Jl. Masjid AL Rahman, Kel. Sawangan Baru, Kec. Sawangan</t>
  </si>
  <si>
    <t>26 Desember 2000</t>
  </si>
  <si>
    <t>Saleh Nurbayin</t>
  </si>
  <si>
    <t>sarippy274@gmail.com</t>
  </si>
  <si>
    <t>Jl.Lestari Pejarakan, Kel Pejarakan, Kec. Ampenan</t>
  </si>
  <si>
    <t>06 Mei 1986</t>
  </si>
  <si>
    <t>Pejarakan</t>
  </si>
  <si>
    <t>Paket C</t>
  </si>
  <si>
    <t>Sarifudin</t>
  </si>
  <si>
    <t>isadiprahara7@gmail.com</t>
  </si>
  <si>
    <t>Jl. DR Wahidin Gg. Singkep No. 10 RBG Barat</t>
  </si>
  <si>
    <t>17 Februari 1981</t>
  </si>
  <si>
    <t>Prahara Isadi</t>
  </si>
  <si>
    <t>rian50352r@mail.com</t>
  </si>
  <si>
    <t>Dsn Menyan, Desa Belo Kec. Jereweh</t>
  </si>
  <si>
    <t>28 April 1999</t>
  </si>
  <si>
    <t>Jereweh</t>
  </si>
  <si>
    <t>M. Rian Taufik Hidayat</t>
  </si>
  <si>
    <t>muhazansaid564@gmail.com</t>
  </si>
  <si>
    <t>Karang Midang, Desa. Jagaraga Indah, Kec. Kediri</t>
  </si>
  <si>
    <t>"08 Februari 2004</t>
  </si>
  <si>
    <t>Muhammad Said</t>
  </si>
  <si>
    <t>fauzanab076@gmail.com</t>
  </si>
  <si>
    <t>Jl. Gili Gede Suradadi Barat, Kel. Karang Baru, Kec. Selaparang</t>
  </si>
  <si>
    <t>15 Agustus 2006</t>
  </si>
  <si>
    <t>Muhammad Fauzan Abdillah</t>
  </si>
  <si>
    <t>sukrrli220@gmail.com</t>
  </si>
  <si>
    <t>Jl. Lestari Monjok Karya, Kel. Pejarakan Karya, Kec. Ampenan</t>
  </si>
  <si>
    <t>05 Mei 1998</t>
  </si>
  <si>
    <t>Monjok Karya</t>
  </si>
  <si>
    <t>Hairul Syukri</t>
  </si>
  <si>
    <t>ardibedot92@gmail.com</t>
  </si>
  <si>
    <t>Jl. Gotong Royong Kebun Bawak, Kel. Kebun Sari. Kec. Ampenen</t>
  </si>
  <si>
    <t>18 Mei 2004</t>
  </si>
  <si>
    <t>Ajumardi Gifari Rahman</t>
  </si>
  <si>
    <t>julgiakfi@gmail.com</t>
  </si>
  <si>
    <t>Jl. Tgh. M. Shiddiq Link. Karang Anyar, Kel. Monjok Barat, Kec. Selaparang</t>
  </si>
  <si>
    <t>27 Juni 2003</t>
  </si>
  <si>
    <t>Akfi Julgi Awara Putra</t>
  </si>
  <si>
    <t>yogikingcoc@gmail.com</t>
  </si>
  <si>
    <t>Dasan Bawak, Desa Lelede, Kec. Kediri</t>
  </si>
  <si>
    <t>"04 April 2006</t>
  </si>
  <si>
    <t>Dasan Bawak</t>
  </si>
  <si>
    <t>Ardian Aprianto</t>
  </si>
  <si>
    <t>jhnhumble12@gmail.com</t>
  </si>
  <si>
    <t>06 September 2003</t>
  </si>
  <si>
    <t>Abdulloh Awadul Juhan</t>
  </si>
  <si>
    <t>imronisekai@gmail.com</t>
  </si>
  <si>
    <t>Jl. Torangga Seganteng Subagan, Kel. Cakranegara Selatan, Kec. Cakranegara</t>
  </si>
  <si>
    <t>04 Mei 2004</t>
  </si>
  <si>
    <t>Batam</t>
  </si>
  <si>
    <t>Abdulah Imran</t>
  </si>
  <si>
    <t>15 Mei s/d 18 Juni 2024</t>
  </si>
  <si>
    <t>Las</t>
  </si>
  <si>
    <t>Jl. Gili Gede Suradadi Timur, Kel. Karang BaruKec. Selaparang</t>
  </si>
  <si>
    <t>21 Mei 2001</t>
  </si>
  <si>
    <t>"5271056105010000</t>
  </si>
  <si>
    <t>p</t>
  </si>
  <si>
    <t>Zefira Ariza Fadilah</t>
  </si>
  <si>
    <t>wawen.da@gmail.com</t>
  </si>
  <si>
    <t>Bilebante, Desa Bilebante, Kec. Pringgarata</t>
  </si>
  <si>
    <t>20 Juni 1996</t>
  </si>
  <si>
    <t>Kediri</t>
  </si>
  <si>
    <t>5202082007960002</t>
  </si>
  <si>
    <t>Wawan Darmawan Husni</t>
  </si>
  <si>
    <t>suluhwidinhingswari@gmail.com</t>
  </si>
  <si>
    <t>Jl. Rajawali BTN Selagalas, Kel. Selagalas, Kec. Sndubaya</t>
  </si>
  <si>
    <t>30 April 1997</t>
  </si>
  <si>
    <t>Buleleng</t>
  </si>
  <si>
    <t>510806700470001</t>
  </si>
  <si>
    <t>Suluh Widinhingswari</t>
  </si>
  <si>
    <t>sukmawatialfatih@gmail.com</t>
  </si>
  <si>
    <t>Dusun Gegutu Dayan Aik, Desa. Kkeri, Kec. Gunung Sari</t>
  </si>
  <si>
    <t>08 Februari 2000</t>
  </si>
  <si>
    <t>Gegutu Dayan Aik</t>
  </si>
  <si>
    <t>5201095805010001</t>
  </si>
  <si>
    <t>Sukmawati</t>
  </si>
  <si>
    <t>rizkidwiseptiani5@gmail.com</t>
  </si>
  <si>
    <t>Dusun Bawa, Desa Orong Bawa Kec. Utan</t>
  </si>
  <si>
    <t>05 September 2000</t>
  </si>
  <si>
    <t>Utan</t>
  </si>
  <si>
    <t>5204064509000001</t>
  </si>
  <si>
    <t>Rizki Dwi Septiani</t>
  </si>
  <si>
    <t>arizzah96@gmail.com</t>
  </si>
  <si>
    <t>Dusun Bukit Tinggi, Desa.Dete, Kec, Lape</t>
  </si>
  <si>
    <t>15 Desember 1996</t>
  </si>
  <si>
    <t>520412512960002</t>
  </si>
  <si>
    <t>Rahmi Arizahrani</t>
  </si>
  <si>
    <t>rahmasyakdiyah15@gmail.com</t>
  </si>
  <si>
    <t>Jl. Air Langga Gg. Matahari V/13 Gomong Lama, Kel.Gomong, Kec.Selaparang</t>
  </si>
  <si>
    <t>15 Juli 1999</t>
  </si>
  <si>
    <t>5271055507990003</t>
  </si>
  <si>
    <t>s1</t>
  </si>
  <si>
    <t>Rahma Syakdiyah</t>
  </si>
  <si>
    <t>komalasri.n2k@gmail.com</t>
  </si>
  <si>
    <t>Dusun Mujahidin, Desa.Jia, Kec. Sape</t>
  </si>
  <si>
    <t>01 November 2000</t>
  </si>
  <si>
    <t>Jia Sape</t>
  </si>
  <si>
    <t>5206064111006</t>
  </si>
  <si>
    <t>Nurkomala Asri</t>
  </si>
  <si>
    <t>wagelaseh@gmail.com</t>
  </si>
  <si>
    <t>Jl. Gotong Royong Link. Tempit, Kel. Ampenan Tengah, Kec.Ampenan</t>
  </si>
  <si>
    <t>30 September 2003</t>
  </si>
  <si>
    <t>Ampenan</t>
  </si>
  <si>
    <t>527101301003003</t>
  </si>
  <si>
    <t>Naufal Wahyu Ramdhani</t>
  </si>
  <si>
    <t>toriqputrawijaya@gmail.com</t>
  </si>
  <si>
    <t>Jl. Raya Batu Bolong No. 7 Griya Indah, Kel. Pagutan Barat, Kec. Mataram</t>
  </si>
  <si>
    <t>23Sepetember 1996</t>
  </si>
  <si>
    <t>5271022309960004</t>
  </si>
  <si>
    <t>Muhammad Aththaariq Putra Wijaya</t>
  </si>
  <si>
    <t>qmelisaa05@gmail.com</t>
  </si>
  <si>
    <t>Sedayu Timur, Desa. Kediri Selatan, Kec. Kediri</t>
  </si>
  <si>
    <t>16 Mei 2001</t>
  </si>
  <si>
    <t>Lebah Sempage</t>
  </si>
  <si>
    <t>5201025505010001</t>
  </si>
  <si>
    <t>Melisa Qurratun Nada</t>
  </si>
  <si>
    <t>imamrustandy666@gmail.com</t>
  </si>
  <si>
    <t>Dusun Karang Sembung, Desa. Merembu, Kec. Labuapi</t>
  </si>
  <si>
    <t>05 Januari 2001</t>
  </si>
  <si>
    <t>Karang Sembung</t>
  </si>
  <si>
    <t>5201080501010001</t>
  </si>
  <si>
    <t>Imam Rustandi</t>
  </si>
  <si>
    <t>estidwiyatni@gmail.com</t>
  </si>
  <si>
    <t>Jl. Gotong Royong Gg. Kamboja Link. Kebun Bawa, Kel. Pejeruk, Kec. Ampenan</t>
  </si>
  <si>
    <t>08 April 1996</t>
  </si>
  <si>
    <t>Kopang</t>
  </si>
  <si>
    <t>52020948046960002</t>
  </si>
  <si>
    <t>Esti Dwi Yatni</t>
  </si>
  <si>
    <t>sisilisanesa118@gmail.com</t>
  </si>
  <si>
    <t>Dusun Dasan Bara, Desa Taman Sari Kec. Gunung Sari</t>
  </si>
  <si>
    <t>28 Januari 2006</t>
  </si>
  <si>
    <t>5207046801060001</t>
  </si>
  <si>
    <t>Bq. Sisilia Anesa Putri</t>
  </si>
  <si>
    <t>annisadwiits@gmail.com</t>
  </si>
  <si>
    <t>081805300807</t>
  </si>
  <si>
    <t>Jl. Mawar No. 7 Gomong Timur,Kel. Mataram Barat, Kec. Selaparang</t>
  </si>
  <si>
    <t>28 April 1997</t>
  </si>
  <si>
    <t>Sumbawa Besar</t>
  </si>
  <si>
    <t>5271056804970001</t>
  </si>
  <si>
    <t>Annisa Dwi Adiningtyas</t>
  </si>
  <si>
    <t>adityasprimanurhalib@gmailçom</t>
  </si>
  <si>
    <t>Rasanggaro, Desa Timu, Kec. BoLo</t>
  </si>
  <si>
    <t>17 Maret 2003</t>
  </si>
  <si>
    <t>520602170301003</t>
  </si>
  <si>
    <t>Adityas Primanurhalib</t>
  </si>
  <si>
    <t>15 Mei s/d Juni</t>
  </si>
  <si>
    <t>TIK</t>
  </si>
  <si>
    <t>Pengelola Administrasi Perkantoran</t>
  </si>
  <si>
    <t>insankamilayusairo@gmail.com</t>
  </si>
  <si>
    <t>Dusun Pemangket, Desa Mekar Sari, Kec. Narmada</t>
  </si>
  <si>
    <t>31 Desember 2000</t>
  </si>
  <si>
    <t>5201027112000020</t>
  </si>
  <si>
    <t>Yusairo Insan Kamila</t>
  </si>
  <si>
    <t>trimulyonosuseno@gmail.com</t>
  </si>
  <si>
    <t>Jl.Kapuas Raya 33Perumnas Link. Barito, Kel. Tanjung Karang Permai.Kec. Sekarbela</t>
  </si>
  <si>
    <t>17 September 1998</t>
  </si>
  <si>
    <t>5271041709980001</t>
  </si>
  <si>
    <t>Tri Mulyo Suseno</t>
  </si>
  <si>
    <t>syibanali@gmail.com</t>
  </si>
  <si>
    <t>Jl. Gotong Royong Presak Tempit, Kel. Ampenan Tengah, Kec. Ampenan</t>
  </si>
  <si>
    <t>13 Desember 1998</t>
  </si>
  <si>
    <t>5203071312980002</t>
  </si>
  <si>
    <t>syibyan Ali Ahadi</t>
  </si>
  <si>
    <t>ninaayu251@gmail.com</t>
  </si>
  <si>
    <t>Karang Bedil, Desa Tanjung, Kec. Labuan Haji</t>
  </si>
  <si>
    <t>15 Desember 2005</t>
  </si>
  <si>
    <t>Tanjung</t>
  </si>
  <si>
    <t>5207085512050001</t>
  </si>
  <si>
    <t>Suminar Ayu Suryaningsih</t>
  </si>
  <si>
    <t>widiarniseptia@gmail.com</t>
  </si>
  <si>
    <t>Jl. Bambu Runcing Gg.Treng Petung. Desa. Pejeruk, Kec. Ampenan</t>
  </si>
  <si>
    <t>18 November 1998</t>
  </si>
  <si>
    <t>5271015811980005</t>
  </si>
  <si>
    <t>Septia Widiarni</t>
  </si>
  <si>
    <t>nursali.ratna01@gmail.com</t>
  </si>
  <si>
    <t>Kemek, Desa. Ranggata, Kec. Praya Barat Daya</t>
  </si>
  <si>
    <t>22 Januari 1996</t>
  </si>
  <si>
    <t>Ranggagata</t>
  </si>
  <si>
    <t>5202116201960001</t>
  </si>
  <si>
    <t>Ratna Nursali</t>
  </si>
  <si>
    <t>putrisabrina46343@gmail.com</t>
  </si>
  <si>
    <t>Dusun Muhajirin Selatan,Desa Narmada, Kec. Narmada</t>
  </si>
  <si>
    <t>12 Desember 2005</t>
  </si>
  <si>
    <t>5201035212050001</t>
  </si>
  <si>
    <t>Putri Sabrina Wulandari</t>
  </si>
  <si>
    <t>nitanurdianti440@gmail.com</t>
  </si>
  <si>
    <t>"881038207335</t>
  </si>
  <si>
    <t>Jl. Gunung Pengsong Link Pejeruk Timur, Kel. Dasan Agung Kec. Selaparang</t>
  </si>
  <si>
    <t>18 Februari 1998</t>
  </si>
  <si>
    <t>RSU Mataram</t>
  </si>
  <si>
    <t>527105580298335</t>
  </si>
  <si>
    <t>Nita Nurdianti</t>
  </si>
  <si>
    <t>najmulfirdaus23@gmail.com</t>
  </si>
  <si>
    <t>Jl. Tgh Lopan Dusun Lendang Desa Bagik Polak, Kec. Labuapi</t>
  </si>
  <si>
    <t>23 Desember 2005</t>
  </si>
  <si>
    <t>Amlapura</t>
  </si>
  <si>
    <t>6472052312050011</t>
  </si>
  <si>
    <t>Muhammad Najmul Firdaus</t>
  </si>
  <si>
    <t>zkesanek@gmail.com</t>
  </si>
  <si>
    <t>Dusun Jotang, Desa. Baru, Kec. Alas</t>
  </si>
  <si>
    <t>04 April 2002</t>
  </si>
  <si>
    <t>Alas</t>
  </si>
  <si>
    <t>52040504020001</t>
  </si>
  <si>
    <t>Muhammad Hamzani</t>
  </si>
  <si>
    <t>candralalu485@gmail.com</t>
  </si>
  <si>
    <t>Marung, Desa. Bunut Baok, Kec. Praya</t>
  </si>
  <si>
    <t>17 Juni 2004</t>
  </si>
  <si>
    <t>Marung</t>
  </si>
  <si>
    <t>520011707040001</t>
  </si>
  <si>
    <t>Lalu Candra</t>
  </si>
  <si>
    <t>umanhaer27@gmail.com</t>
  </si>
  <si>
    <t>087823401486</t>
  </si>
  <si>
    <t>Perumahan Griya Pesona Alam Blok CO No 4 Dusyun Duman Desa, Desa Duman, Kec. Lingsar</t>
  </si>
  <si>
    <t>06 Agustus 2003</t>
  </si>
  <si>
    <t>5207052705980001</t>
  </si>
  <si>
    <t>Haeruman</t>
  </si>
  <si>
    <t>ikagerika@gmail.com</t>
  </si>
  <si>
    <t>Dusun Kerato, Desa Tepas, Kec.Brang Rea</t>
  </si>
  <si>
    <t>27 Mei 1998</t>
  </si>
  <si>
    <t>Setanggor</t>
  </si>
  <si>
    <t>5271054511000002</t>
  </si>
  <si>
    <t>Erika</t>
  </si>
  <si>
    <t>nabiupwisata93@gmail.com</t>
  </si>
  <si>
    <t>Bunut Baok, Desa Mujur, Kec. Praya Timur</t>
  </si>
  <si>
    <t>31 Desember 1993</t>
  </si>
  <si>
    <t>Mijur</t>
  </si>
  <si>
    <t>5202063112930022</t>
  </si>
  <si>
    <t>Darmanto</t>
  </si>
  <si>
    <t>annisyar08@gmail.com</t>
  </si>
  <si>
    <t>Jl. Gunung Baru No. 44 A Arong Barat, Kel. Dasan Agung, Kec. Selaparang</t>
  </si>
  <si>
    <t>24 Maret 1997</t>
  </si>
  <si>
    <t>5271056403970001</t>
  </si>
  <si>
    <t>Annisa Rahmawati</t>
  </si>
  <si>
    <t>ahmadmuzanni1995@gmailçom</t>
  </si>
  <si>
    <t>Karang Parwe, Kel. Abian Tubuh Baru, Kec. Sandubaya</t>
  </si>
  <si>
    <t>20 September 1995</t>
  </si>
  <si>
    <t>5271062209950001</t>
  </si>
  <si>
    <t>Ahmad Muzaini</t>
  </si>
  <si>
    <t>15 Mei s/d 18 Juni</t>
  </si>
  <si>
    <t>Practical Office  Advance</t>
  </si>
  <si>
    <t>Practical Office Advance</t>
  </si>
  <si>
    <t>toriqulmahmudi18@Gmail.com</t>
  </si>
  <si>
    <t>Jl. Ade irma, Suryani Gg.Panda VII Monjok Culik, Kel.Monjok, Kec. Selaparang</t>
  </si>
  <si>
    <t>18 Agustus 1999</t>
  </si>
  <si>
    <t>Toriqul Mahmudi</t>
  </si>
  <si>
    <t>tiaardiani18@gmail.com</t>
  </si>
  <si>
    <t>Jl. Lalu Mesir, Link. Getap Timur, Kel. Cakranegara Selatan, Kec. Cakranegara</t>
  </si>
  <si>
    <t>03 Januari 1999</t>
  </si>
  <si>
    <t>Getap</t>
  </si>
  <si>
    <t>Tia Ardiani</t>
  </si>
  <si>
    <t>kiyourbae137@gmai.com</t>
  </si>
  <si>
    <t>Jl. Energi No. 71 Karang Panas, Kel. Ampenan Selatan, Kec. Ampenan</t>
  </si>
  <si>
    <t>17 Agustus 2004</t>
  </si>
  <si>
    <t>Riski Anugrah</t>
  </si>
  <si>
    <t>patuwir23@Gmail.com</t>
  </si>
  <si>
    <t>Gerebegn. Desa Jembatan Gantung, Kec. Lembar</t>
  </si>
  <si>
    <t>23 Junu 1997</t>
  </si>
  <si>
    <t>gerebegan</t>
  </si>
  <si>
    <t>Patuwir</t>
  </si>
  <si>
    <t>lutfisahroni2@gmail.com</t>
  </si>
  <si>
    <t>Dusun Karang Sembung, Desa Merembu, Kec. Labuapi</t>
  </si>
  <si>
    <t>29 Mei 2000</t>
  </si>
  <si>
    <t>M. Lutfi Sahroni</t>
  </si>
  <si>
    <t>muhammadarifarrosid08@gmail.com</t>
  </si>
  <si>
    <t>Jl.Energi Gg Layur Karang, Kel, Ampenn Selatan, Kec. Ampenan</t>
  </si>
  <si>
    <t>29 Agustus 2005</t>
  </si>
  <si>
    <t>Muhammad Arif Arrosid</t>
  </si>
  <si>
    <t>atha.shultan@gmail.com</t>
  </si>
  <si>
    <t>Jl. Adi Sucipto Link. Otak Desa Utara, Desa Dayen Peken, Kec. Ampenan</t>
  </si>
  <si>
    <t>09 Oktober 2004</t>
  </si>
  <si>
    <t>Lalu Muhammad Sulthan Athallah</t>
  </si>
  <si>
    <t>khairilanwar@mail.com</t>
  </si>
  <si>
    <t>Dusun Langko Daye, Desa Langko, Kec Lingsar</t>
  </si>
  <si>
    <t>12 Mei 1987</t>
  </si>
  <si>
    <t>Langko</t>
  </si>
  <si>
    <t>kending27@gmail.com</t>
  </si>
  <si>
    <t>Tebao Eat, Desa. Peresak, Kec. Narmade</t>
  </si>
  <si>
    <t>"27 Juli 2006</t>
  </si>
  <si>
    <t>Tanak Tepong</t>
  </si>
  <si>
    <t>Kending Atma</t>
  </si>
  <si>
    <t>kalisasanaaqika@gmail.com</t>
  </si>
  <si>
    <t>Jl. Unizar Link. Turida Timur, Kel.Turida, Kec.Sandubaya</t>
  </si>
  <si>
    <t>05 Desember 2005</t>
  </si>
  <si>
    <t>Kalisa Sana Akila</t>
  </si>
  <si>
    <t>hendryraffa969@gmail.com</t>
  </si>
  <si>
    <t>Jl.Energi 87 Karang Panas, Kel. Ampenn Selatan, Kec. Ampenan</t>
  </si>
  <si>
    <t>11 Februari 2005</t>
  </si>
  <si>
    <t>Hendy Muhammad Rafa</t>
  </si>
  <si>
    <t>haikalwahyudi002@gmail.com</t>
  </si>
  <si>
    <t>Penakak Lauk, Desa. Masbagik Timur, Kec.Masbagik</t>
  </si>
  <si>
    <t>20 Januari 1999</t>
  </si>
  <si>
    <t>Penakak</t>
  </si>
  <si>
    <t>Haikal Wahyudi</t>
  </si>
  <si>
    <t>faozanhamzani1983@gmail.com</t>
  </si>
  <si>
    <t>Montong Praje Bat, Desa Pengenjek, Kec. Jonggat</t>
  </si>
  <si>
    <t>19 Agustus 2003</t>
  </si>
  <si>
    <t>Pengenjek</t>
  </si>
  <si>
    <t>Faozan Hamzani</t>
  </si>
  <si>
    <t>itsyhpnoize007@gmail.com</t>
  </si>
  <si>
    <t>Jl. Bung Karno Pesongoran, Kel. Pagutan Barat, Kec. Mataram</t>
  </si>
  <si>
    <t>"05 Januari 2004</t>
  </si>
  <si>
    <t>Ahmad Rosihan Faridzi</t>
  </si>
  <si>
    <t>pan085338261846@gmail.com</t>
  </si>
  <si>
    <t>Kebon Benyer, Desa. Jurit Baru, Kec Pringgasela</t>
  </si>
  <si>
    <t>05 April 2001</t>
  </si>
  <si>
    <t>Kebon Benyer</t>
  </si>
  <si>
    <t>Ahmad Pansuri</t>
  </si>
  <si>
    <t>mujahid0700@gmail.com</t>
  </si>
  <si>
    <t>Dusun Karang Midang, Desa. Jagaraga Indah, Kec. Kediri</t>
  </si>
  <si>
    <t>27 Juli 2000</t>
  </si>
  <si>
    <t>Ahmad Mujahidin</t>
  </si>
  <si>
    <t>Perakitan Komputer</t>
  </si>
  <si>
    <t>riskiwandatamaprayoga@gmail.com</t>
  </si>
  <si>
    <t>'85925713287</t>
  </si>
  <si>
    <t>Rebile, Desa Tanak Au Kec. Pujut</t>
  </si>
  <si>
    <t>20 Maret 1998</t>
  </si>
  <si>
    <t>Rebile</t>
  </si>
  <si>
    <t>'5202042003980000</t>
  </si>
  <si>
    <t>Rizki Wandatama Prayoga</t>
  </si>
  <si>
    <t>efendiriski612@gmail.com</t>
  </si>
  <si>
    <t>0895800802288</t>
  </si>
  <si>
    <t>BTN Korem, Desa Bajur, Kec. Labuapi</t>
  </si>
  <si>
    <t>16 Mei 2002</t>
  </si>
  <si>
    <t>5171011605020002</t>
  </si>
  <si>
    <t>Ricky Pramana Putra</t>
  </si>
  <si>
    <t>larasputu94@gmail.com</t>
  </si>
  <si>
    <t>088987422464</t>
  </si>
  <si>
    <t>Jl. Cendrawasih No.22 Kr Samplan,Kel. Cakranegara Barat, Kec. Cakranegara</t>
  </si>
  <si>
    <t>17 September 2005</t>
  </si>
  <si>
    <t>5271035709050002</t>
  </si>
  <si>
    <t>Ni putu widiyari larasati legati</t>
  </si>
  <si>
    <t>muhammadrizkyarielmelleano@gmail.com</t>
  </si>
  <si>
    <t>087817010694</t>
  </si>
  <si>
    <t>Jl. Akasia I 21 Karang Jangkong, Kel. Cakranegara Barat, Kec. Cakranegara</t>
  </si>
  <si>
    <t>16 September 1999</t>
  </si>
  <si>
    <t>Yogyakarta</t>
  </si>
  <si>
    <t>5271031609990003</t>
  </si>
  <si>
    <t>Muhammad Rizky Ariel melleano</t>
  </si>
  <si>
    <t>johanzikrulll@gmail.com</t>
  </si>
  <si>
    <t>085961455587</t>
  </si>
  <si>
    <t>Olor Agung, Desa Labulia, Kec. Jonggat</t>
  </si>
  <si>
    <t>13 Maret 1999</t>
  </si>
  <si>
    <t>Olor Agung</t>
  </si>
  <si>
    <t>5202021303990007</t>
  </si>
  <si>
    <t>Muhamad Suhardi</t>
  </si>
  <si>
    <t>yarrwh023@gmail.com</t>
  </si>
  <si>
    <t>0895400858312</t>
  </si>
  <si>
    <t>Dusun Teloke Lauk, Desa Batu Layar, Kec. Batulayar</t>
  </si>
  <si>
    <t>23 April 2002</t>
  </si>
  <si>
    <t>5201140107020011</t>
  </si>
  <si>
    <t>Muhamad Ahyar Rosidi</t>
  </si>
  <si>
    <t>lufitafrd@gmail.com</t>
  </si>
  <si>
    <t>0895710920080</t>
  </si>
  <si>
    <t>Jada, Desa Pesanggrahan, Kec. Montong Gading</t>
  </si>
  <si>
    <t>05 Januari 1999</t>
  </si>
  <si>
    <t>Jada</t>
  </si>
  <si>
    <t>5203114501990004</t>
  </si>
  <si>
    <t>Lufita Firdausi</t>
  </si>
  <si>
    <t>kholilulloh127@gmail.com</t>
  </si>
  <si>
    <t>082340419539</t>
  </si>
  <si>
    <t>Mejeti Tengak,Desa Karang Jaya,Kec. Narmada</t>
  </si>
  <si>
    <t>10 September 1999</t>
  </si>
  <si>
    <t>Mejeti</t>
  </si>
  <si>
    <t>5201031009990002</t>
  </si>
  <si>
    <t>Kholilulloh</t>
  </si>
  <si>
    <t>ilhamdwahyudi12@gmail.com</t>
  </si>
  <si>
    <t>089693751354</t>
  </si>
  <si>
    <t>Jl. Swarkarsa II Gersik, Kel. Kekalik Jaya, Kec Sekarbela</t>
  </si>
  <si>
    <t>23 Desember 2001</t>
  </si>
  <si>
    <t>Suradadi</t>
  </si>
  <si>
    <t>5203032312010002</t>
  </si>
  <si>
    <t>Ilham wahyudi</t>
  </si>
  <si>
    <t>juniartha135@gmail.com</t>
  </si>
  <si>
    <t>083132610755</t>
  </si>
  <si>
    <t>Jl. AA Gede Ngurah, Link. Panaraga Selatan, Kel.Sapta Marga, Kec. Cakranegara</t>
  </si>
  <si>
    <t>11 Juni 2005</t>
  </si>
  <si>
    <t>Cakranegara</t>
  </si>
  <si>
    <t>5271031106060001</t>
  </si>
  <si>
    <t>Ida Ketut Juniartha</t>
  </si>
  <si>
    <t>hastiapinf@gmail.com</t>
  </si>
  <si>
    <t>087745726822</t>
  </si>
  <si>
    <t>Dusun Ajok Jaya, Desa. Tempos, Kec. Gerung</t>
  </si>
  <si>
    <t>15 Januari 2006</t>
  </si>
  <si>
    <t>Bilekedit</t>
  </si>
  <si>
    <t>5201011501060001</t>
  </si>
  <si>
    <t>Hastiapin pahmi</t>
  </si>
  <si>
    <t>harrysaputra205@gmail.com</t>
  </si>
  <si>
    <t>081237286382</t>
  </si>
  <si>
    <t>Lombok barat</t>
  </si>
  <si>
    <t>Jl. Kenari Blok F/12 BTN Puncang Hijau, Desa Sandik,Kec. Batulayar</t>
  </si>
  <si>
    <t>16 Agustus 2000</t>
  </si>
  <si>
    <t>5201141608000005</t>
  </si>
  <si>
    <t>Harry saputra agustama</t>
  </si>
  <si>
    <t>fendyfitri02@gmail.com</t>
  </si>
  <si>
    <t>088295202439</t>
  </si>
  <si>
    <t>BTN kKorem Blok A No 15, Desa Bajur, Kec. Labuapi</t>
  </si>
  <si>
    <t>25 November 2004</t>
  </si>
  <si>
    <t>Surabaya</t>
  </si>
  <si>
    <t>3507082511040002</t>
  </si>
  <si>
    <t>Badrus Riski Efendi</t>
  </si>
  <si>
    <t>asmaulhusna135@icloud.com</t>
  </si>
  <si>
    <t>088987253880</t>
  </si>
  <si>
    <t>Jl. Ade Irma Suryani Karang Taliwang, Desa Karang Taliwang, Kec. Cakranegara</t>
  </si>
  <si>
    <t>16 September 2005</t>
  </si>
  <si>
    <t>Kr Taliwang</t>
  </si>
  <si>
    <t>5271035609050003</t>
  </si>
  <si>
    <t>Asmaul husna</t>
  </si>
  <si>
    <t>wahyutamaa567@gmail.com</t>
  </si>
  <si>
    <t>085205050290</t>
  </si>
  <si>
    <t>Babakan Timur, Desa Babakan, Kec. Sandubsys</t>
  </si>
  <si>
    <t>25 Juli 1999</t>
  </si>
  <si>
    <t>Bagek Polak</t>
  </si>
  <si>
    <t>5271062507990007</t>
  </si>
  <si>
    <t>Ahmad Wahyu Utama</t>
  </si>
  <si>
    <t>yanbunani@gmail.com</t>
  </si>
  <si>
    <t>085931314121</t>
  </si>
  <si>
    <t>Suradadi Timur, Kel. Karang Baru, Kec. Selaparang</t>
  </si>
  <si>
    <t>17 Januari 2004</t>
  </si>
  <si>
    <t>Suradadi timur</t>
  </si>
  <si>
    <t>5271051701040001</t>
  </si>
  <si>
    <t>Ahmad A'yan Bunani</t>
  </si>
  <si>
    <t>Bisnis Manajemen</t>
  </si>
  <si>
    <t>Room Attendent</t>
  </si>
  <si>
    <t>087850227115</t>
  </si>
  <si>
    <t>yudisalqi5@gmail.com</t>
  </si>
  <si>
    <t xml:space="preserve">Jl.Gontoran lk. Gontoran BRT kel. Bertais ke. Sandubaya </t>
  </si>
  <si>
    <t>23 November2003</t>
  </si>
  <si>
    <t>5271062311030001</t>
  </si>
  <si>
    <t xml:space="preserve">Yudis alqi madana </t>
  </si>
  <si>
    <t>081916877558</t>
  </si>
  <si>
    <t>sulistiaaw634@gmail.com</t>
  </si>
  <si>
    <t xml:space="preserve">Dusun repot des. Bagik polak kec. Labuapi </t>
  </si>
  <si>
    <t>Bagik polak</t>
  </si>
  <si>
    <t>5201085212050002</t>
  </si>
  <si>
    <t>Sulistiawati</t>
  </si>
  <si>
    <t>087849818774</t>
  </si>
  <si>
    <t>syintiautami9@gmail.com</t>
  </si>
  <si>
    <t xml:space="preserve">Dusun lemokek lauq des. Babusalam kec. Gerung </t>
  </si>
  <si>
    <t>08 Agustus 2000</t>
  </si>
  <si>
    <t>Gerung Lobar</t>
  </si>
  <si>
    <t>5201014107030010</t>
  </si>
  <si>
    <t xml:space="preserve">Syintia Utami </t>
  </si>
  <si>
    <t>081937020017</t>
  </si>
  <si>
    <t>prinjani366@gmail.coom</t>
  </si>
  <si>
    <t xml:space="preserve">Dusun Santong des. dalam kec. Alas </t>
  </si>
  <si>
    <t>29 Maret 2000</t>
  </si>
  <si>
    <t>5204056903000004</t>
  </si>
  <si>
    <t>Rinjani Ade Putri</t>
  </si>
  <si>
    <t>081913522415</t>
  </si>
  <si>
    <t>saopanria@gmail.com</t>
  </si>
  <si>
    <t>Gegutu Reban Kel. Dasan geria Kec. Lingsar</t>
  </si>
  <si>
    <t>01 September 2001</t>
  </si>
  <si>
    <t>5201034109000001</t>
  </si>
  <si>
    <t xml:space="preserve">Ria Ratmini </t>
  </si>
  <si>
    <t>087861630186</t>
  </si>
  <si>
    <t>kareninasilvia9@gmail.com</t>
  </si>
  <si>
    <t xml:space="preserve">Jl. Bunga MatahariNo. 31 Gomong lama </t>
  </si>
  <si>
    <t>05 Mei 2000</t>
  </si>
  <si>
    <t>5271014505000010</t>
  </si>
  <si>
    <t xml:space="preserve">Putri Silvia Karenina </t>
  </si>
  <si>
    <t>081246300713</t>
  </si>
  <si>
    <t>mitraayu377@gmail.com</t>
  </si>
  <si>
    <t xml:space="preserve">Dusun Nonen des. Mareje kec. Lembar </t>
  </si>
  <si>
    <t>04 Januari 2005</t>
  </si>
  <si>
    <t xml:space="preserve">nonen </t>
  </si>
  <si>
    <t>5201134107010105</t>
  </si>
  <si>
    <t xml:space="preserve">Mitra Sri Ayu Anjani </t>
  </si>
  <si>
    <t>081918099630</t>
  </si>
  <si>
    <t>Lombok Utara</t>
  </si>
  <si>
    <t>mirnaina277@gmail.com</t>
  </si>
  <si>
    <t xml:space="preserve">Dusun santong barat des. Santong kec. Kayangan </t>
  </si>
  <si>
    <t>29 Oktober 2005</t>
  </si>
  <si>
    <t>Santong</t>
  </si>
  <si>
    <t>5208036910050001</t>
  </si>
  <si>
    <t>Mirnawati</t>
  </si>
  <si>
    <t>085967141537</t>
  </si>
  <si>
    <t>m93220486@gmail.com</t>
  </si>
  <si>
    <t xml:space="preserve">Jl. Ahmad yani jangkuk kel. Selagalas kec. sandubaya </t>
  </si>
  <si>
    <t>'19 Februari 2003</t>
  </si>
  <si>
    <t>Jangkuk</t>
  </si>
  <si>
    <t>5271065902030005</t>
  </si>
  <si>
    <t>Marselia</t>
  </si>
  <si>
    <t>087859633887</t>
  </si>
  <si>
    <t>marse7589@gmail.com</t>
  </si>
  <si>
    <t>19 Februari 2003</t>
  </si>
  <si>
    <t>5271065902030006</t>
  </si>
  <si>
    <t>Marselina</t>
  </si>
  <si>
    <t>081917050948</t>
  </si>
  <si>
    <t>ispa.meysa@gmail.com</t>
  </si>
  <si>
    <t xml:space="preserve">Jl. Gotong Royong Lingk Pejeruk Desa Kel. Pejeruk Kec. Ampenan </t>
  </si>
  <si>
    <t>21 November 1991</t>
  </si>
  <si>
    <t xml:space="preserve">Bandung </t>
  </si>
  <si>
    <t>3217086111880010</t>
  </si>
  <si>
    <t>Ispa Maesaroh</t>
  </si>
  <si>
    <t>081917930606</t>
  </si>
  <si>
    <t>haerullakum27@gmail.com</t>
  </si>
  <si>
    <t xml:space="preserve">Jl. Gili Air I gatep indah kel. Taman sari kec. Ampenan </t>
  </si>
  <si>
    <t>27 September 1986</t>
  </si>
  <si>
    <t>5271012709860002</t>
  </si>
  <si>
    <t>Haerullakum</t>
  </si>
  <si>
    <t>085954322127</t>
  </si>
  <si>
    <t>baiqnya16@gmail.com</t>
  </si>
  <si>
    <t>Jl. Merpati No. 40 Karang Jangkong Kel. Cakranegara Kec. Cakranegara</t>
  </si>
  <si>
    <t>16 Juni 1992</t>
  </si>
  <si>
    <t>5202095606920001</t>
  </si>
  <si>
    <t>Baiq Nelly Yunita Almia</t>
  </si>
  <si>
    <t>087859248651</t>
  </si>
  <si>
    <t>baiqoktiawati@gmail.com</t>
  </si>
  <si>
    <t xml:space="preserve">Dusun Labuapi Utara Kel. Labuapi Kec. Labuapi </t>
  </si>
  <si>
    <t>23 oktober 2005</t>
  </si>
  <si>
    <t>Pelangan</t>
  </si>
  <si>
    <t>5201086310050001</t>
  </si>
  <si>
    <t>Baiq Riska Oktiawati</t>
  </si>
  <si>
    <t>087850346086</t>
  </si>
  <si>
    <t>anyariskiani@gmail.com</t>
  </si>
  <si>
    <t>Jl. Krakatau Midang no. 08, Desa sukamaju</t>
  </si>
  <si>
    <t xml:space="preserve">  30 Januari 2005</t>
  </si>
  <si>
    <t>5271057001050003</t>
  </si>
  <si>
    <t>Baiq Anya Rizkiani</t>
  </si>
  <si>
    <t>087864085878</t>
  </si>
  <si>
    <t>astuti.pariyanipariani@gmail.com</t>
  </si>
  <si>
    <t>Jl Madiun no 2a taman baru kota mataram</t>
  </si>
  <si>
    <t>16 Agustus 1984</t>
  </si>
  <si>
    <t>Taman baru Mataram</t>
  </si>
  <si>
    <t>5271025608840000</t>
  </si>
  <si>
    <t>Astuti pariani</t>
  </si>
  <si>
    <t>24 April s/d 18  Juni 2024</t>
  </si>
  <si>
    <t>280JP</t>
  </si>
  <si>
    <t>Roti dan Partiserie</t>
  </si>
  <si>
    <t>5201032908950000</t>
  </si>
  <si>
    <t>5271040912930004</t>
  </si>
  <si>
    <t>5271025107050001</t>
  </si>
  <si>
    <t>5271021102010001</t>
  </si>
  <si>
    <t>520082910000001</t>
  </si>
  <si>
    <t>5271034301060001</t>
  </si>
  <si>
    <t>5271056812050001</t>
  </si>
  <si>
    <t>6203091409460005</t>
  </si>
  <si>
    <t>5201152604040001</t>
  </si>
  <si>
    <t>5201130305060001</t>
  </si>
  <si>
    <t>5271050501060001</t>
  </si>
  <si>
    <t>5204085212990003</t>
  </si>
  <si>
    <t>5271037005060001</t>
  </si>
  <si>
    <t>5271046506000002</t>
  </si>
  <si>
    <t>5171014108060000</t>
  </si>
  <si>
    <t>520318501295003</t>
  </si>
  <si>
    <t>5201022707000002</t>
  </si>
  <si>
    <t>5203120504010004</t>
  </si>
  <si>
    <t>5271020501040002</t>
  </si>
  <si>
    <t>5202020908030002</t>
  </si>
  <si>
    <t>5203052001990001</t>
  </si>
  <si>
    <t>5271011102050002</t>
  </si>
  <si>
    <t>5271065212000006</t>
  </si>
  <si>
    <t>5201032706051002</t>
  </si>
  <si>
    <t>5201121205870003</t>
  </si>
  <si>
    <t>5271010910040005</t>
  </si>
  <si>
    <t>520101290805002</t>
  </si>
  <si>
    <t>5201082905000001</t>
  </si>
  <si>
    <t>5201132306971001</t>
  </si>
  <si>
    <t>5271011708040002</t>
  </si>
  <si>
    <t>5271034301990001</t>
  </si>
  <si>
    <t>5271051808990002</t>
  </si>
  <si>
    <t>5271030405040005</t>
  </si>
  <si>
    <t>5201023112020055</t>
  </si>
  <si>
    <t>52010220404060006</t>
  </si>
  <si>
    <t>5271052207030001</t>
  </si>
  <si>
    <t>5271011805040001</t>
  </si>
  <si>
    <t>5271010505980002</t>
  </si>
  <si>
    <t>5271051508060002</t>
  </si>
  <si>
    <t>5201020802040004</t>
  </si>
  <si>
    <t>5207012804990001</t>
  </si>
  <si>
    <t>5271051702810004</t>
  </si>
  <si>
    <t>5271010605860003</t>
  </si>
  <si>
    <t>5272032612000001</t>
  </si>
  <si>
    <t>5271052110930001</t>
  </si>
  <si>
    <t>5202012102810004</t>
  </si>
  <si>
    <t>TAHAP II</t>
  </si>
  <si>
    <t>ROOM ATTENDANT</t>
  </si>
  <si>
    <t>PEMBUATAN PRODUK ROTI DAN PATTISERIE</t>
  </si>
  <si>
    <t>PENGELOLA ADMINISTRASI PERKANTORAN</t>
  </si>
  <si>
    <t>PERAKITAN KOMPUTER</t>
  </si>
  <si>
    <t>PRACTICAL OFFICE ADVANCED</t>
  </si>
  <si>
    <t>Laki-laki</t>
  </si>
  <si>
    <t>Orang</t>
  </si>
  <si>
    <t>Perempuan</t>
  </si>
  <si>
    <t>MTR</t>
  </si>
  <si>
    <t>LOBAR</t>
  </si>
  <si>
    <t>LOTENG</t>
  </si>
  <si>
    <t>LOTIM</t>
  </si>
  <si>
    <t>SBW</t>
  </si>
  <si>
    <t>sbw-barat</t>
  </si>
  <si>
    <t>SBW-B</t>
  </si>
  <si>
    <t>DMP</t>
  </si>
  <si>
    <t>K-BIMA</t>
  </si>
  <si>
    <t>BIMA</t>
  </si>
  <si>
    <t>kota lain</t>
  </si>
  <si>
    <t>81703390293</t>
  </si>
  <si>
    <t>NO HANDPHONE</t>
  </si>
  <si>
    <t>087758063616</t>
  </si>
  <si>
    <t>085731492715</t>
  </si>
  <si>
    <t>085333258539</t>
  </si>
  <si>
    <t>081775763520</t>
  </si>
  <si>
    <t>082340536938</t>
  </si>
  <si>
    <t>087794269993</t>
  </si>
  <si>
    <t>087766583829</t>
  </si>
  <si>
    <t>087796789443</t>
  </si>
  <si>
    <t>085333964822</t>
  </si>
  <si>
    <t>087761523323</t>
  </si>
  <si>
    <t>081907798228</t>
  </si>
  <si>
    <t>087848985252</t>
  </si>
  <si>
    <t>087856765421</t>
  </si>
  <si>
    <t>08785440581</t>
  </si>
  <si>
    <t>085359086948</t>
  </si>
  <si>
    <t>087833362005</t>
  </si>
  <si>
    <t>087704408952</t>
  </si>
  <si>
    <t>087770080833</t>
  </si>
  <si>
    <t>087836991129</t>
  </si>
  <si>
    <t>087817068458</t>
  </si>
  <si>
    <t>083129707821</t>
  </si>
  <si>
    <t>08138822185</t>
  </si>
  <si>
    <t>081999725796</t>
  </si>
  <si>
    <t>087716193291</t>
  </si>
  <si>
    <t>087801939277</t>
  </si>
  <si>
    <t>087754373037</t>
  </si>
  <si>
    <t>087820874692</t>
  </si>
  <si>
    <t>083191112295</t>
  </si>
  <si>
    <t>081907840004</t>
  </si>
  <si>
    <t>089514098372</t>
  </si>
  <si>
    <t>089686720150</t>
  </si>
  <si>
    <t>085337731982</t>
  </si>
  <si>
    <t>082340281990</t>
  </si>
  <si>
    <t>82340682619</t>
  </si>
  <si>
    <t>087760068680</t>
  </si>
  <si>
    <t>081999864132</t>
  </si>
  <si>
    <t>087834086867</t>
  </si>
  <si>
    <t>085936625598</t>
  </si>
  <si>
    <t>087803196950</t>
  </si>
  <si>
    <t>082340051984</t>
  </si>
  <si>
    <t>087757859756</t>
  </si>
  <si>
    <t>082341147633</t>
  </si>
  <si>
    <t>085337254065</t>
  </si>
  <si>
    <t>087815337166</t>
  </si>
  <si>
    <t>08533847947</t>
  </si>
  <si>
    <t>081998988985</t>
  </si>
  <si>
    <t>087840207127</t>
  </si>
  <si>
    <t>087896440003</t>
  </si>
  <si>
    <t>088987092728</t>
  </si>
  <si>
    <t>087862617590</t>
  </si>
  <si>
    <t>08233905770</t>
  </si>
  <si>
    <t>081917620235</t>
  </si>
  <si>
    <t>0895410329099</t>
  </si>
  <si>
    <t>087865815749</t>
  </si>
  <si>
    <t>083129206185</t>
  </si>
  <si>
    <t>085955118297</t>
  </si>
  <si>
    <t>08755904122</t>
  </si>
  <si>
    <t>087816232026</t>
  </si>
  <si>
    <t>087851939290</t>
  </si>
  <si>
    <t>085337626312</t>
  </si>
  <si>
    <t>081529675810</t>
  </si>
  <si>
    <t>081236402764</t>
  </si>
  <si>
    <t>11 Juli 2005</t>
  </si>
  <si>
    <t>20 Agustus 1995</t>
  </si>
  <si>
    <t>Dusun Batu Kuta Utara, Desa Batu Kuta, Kec. Narmada, Kab. Lombok Barat</t>
  </si>
  <si>
    <t>Amal Alghozali</t>
  </si>
  <si>
    <t>Dusun Meci Angi, Desa Soriutu, Kec. Manggelewa, Kab. Dompu</t>
  </si>
  <si>
    <t>Jl. Gusti Jelantik Gg. Cangkrung Gebang Barat, Kel. Pegesangan Timur, Kec. Mataram, Kota Mataram</t>
  </si>
  <si>
    <t>Jl. Al Gayani Kebon Lauk, Kel. Pagutan, Kec. Mataram, Kota Mataram</t>
  </si>
  <si>
    <t>Batao</t>
  </si>
  <si>
    <t>08 Februari 2001</t>
  </si>
  <si>
    <t>Murbaya, Desa Murbaya, Kec. Pringgarata, Kab. Lombok Tengah</t>
  </si>
  <si>
    <t>Jl.Bratasena No.04 Abian Tubuh Utara, Kel. Cakranegara Baru, Kec. Cakranegara, Kota Mataram</t>
  </si>
  <si>
    <t>Jl. Eka Jaya III Link. Udayana Bagek Nyaka, Kel. Monjok Barat, Kec. Selaparang, Kota Mataram</t>
  </si>
  <si>
    <t>Khairul Anwar</t>
  </si>
  <si>
    <t>14 April 1996</t>
  </si>
  <si>
    <t>Jl. Banda Seraya Kebon Daya Indah, Kel. Pagutan Barat, Kec. Mataram, Kota Mataram</t>
  </si>
  <si>
    <t>Muhamad Ulul Azmi</t>
  </si>
  <si>
    <t>Tunggu Lawang, Desa Kuripan Selatan, Kec. Kuripan, Kab. Lombok Barat</t>
  </si>
  <si>
    <t>M. Dioni Saputra</t>
  </si>
  <si>
    <t>Beroro, Desa Jembatan Kembar Timur, Kec. Lembar, Kab. Lombok Barat</t>
  </si>
  <si>
    <t>Jl. Dr. Soetomo Kr. Baru Selatan, Kel. Karang Baru, Kec. Selaparang, Kota Mataram</t>
  </si>
  <si>
    <t>Kel. Brang Bara, Kel. Brang Bara, Kec. Sumbawa, Kab. Sumbawa</t>
  </si>
  <si>
    <t>25 Juni 2001</t>
  </si>
  <si>
    <t>Jl.AA Gde Ngurah, Lingk. Abian Tubuh Utara, Kel. Cakranegara Selatan Baru, Kec. Cakranegara, Kota Mataram</t>
  </si>
  <si>
    <t>Lingk. Karang Pule, Kel. Karang Pule, Kec. Sekarbela, Kota Mataram</t>
  </si>
  <si>
    <t>01 Agustus 2006</t>
  </si>
  <si>
    <t>Jl. Tgh. Ibrahim Khalidy, Desa Bengkel, Kec. Labuapi, Kab. Lombok Barat</t>
  </si>
  <si>
    <t>Lintang, Desa Lepak, Kec. Sakra Timur, Kab. Lombok Timur</t>
  </si>
  <si>
    <t>Widia Sukmayanti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</si>
</sst>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21]dd\ mmmm\ yyyy;@"/>
    <numFmt numFmtId="166" formatCode="[$-F800]dddd\,\ mmmm\ dd\,\ yyyy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rgb="FFFF0000"/>
      <name val="Tahoma"/>
      <family val="2"/>
    </font>
    <font>
      <b/>
      <i/>
      <sz val="10"/>
      <color rgb="FFFF0000"/>
      <name val="Tahoma"/>
      <family val="2"/>
    </font>
    <font>
      <sz val="10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charset val="134"/>
      <scheme val="minor"/>
    </font>
    <font>
      <sz val="11"/>
      <color theme="1"/>
      <name val="Tahoma"/>
      <family val="2"/>
    </font>
    <font>
      <sz val="11"/>
      <color rgb="FF000000"/>
      <name val="Arial"/>
      <charset val="134"/>
    </font>
    <font>
      <b/>
      <u/>
      <sz val="11"/>
      <color rgb="FF000000"/>
      <name val="Arial"/>
      <charset val="134"/>
    </font>
    <font>
      <u/>
      <sz val="11"/>
      <color theme="10"/>
      <name val="Calibri"/>
      <family val="2"/>
      <scheme val="minor"/>
    </font>
    <font>
      <b/>
      <sz val="12"/>
      <name val="Calibri"/>
      <charset val="134"/>
      <scheme val="minor"/>
    </font>
    <font>
      <sz val="12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scheme val="minor"/>
    </font>
    <font>
      <u/>
      <sz val="11"/>
      <color theme="10"/>
      <name val="Calibri"/>
      <charset val="134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2"/>
      <color theme="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5" fillId="0" borderId="0" applyNumberForma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</cellStyleXfs>
  <cellXfs count="208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1" applyFont="1"/>
    <xf numFmtId="0" fontId="2" fillId="0" borderId="1" xfId="1" applyFont="1" applyBorder="1"/>
    <xf numFmtId="43" fontId="6" fillId="2" borderId="2" xfId="2" applyFont="1" applyFill="1" applyBorder="1" applyAlignment="1">
      <alignment vertical="center"/>
    </xf>
    <xf numFmtId="43" fontId="7" fillId="3" borderId="2" xfId="2" applyFont="1" applyFill="1" applyBorder="1"/>
    <xf numFmtId="43" fontId="7" fillId="4" borderId="2" xfId="2" applyFont="1" applyFill="1" applyBorder="1"/>
    <xf numFmtId="43" fontId="7" fillId="5" borderId="1" xfId="2" applyFont="1" applyFill="1" applyBorder="1"/>
    <xf numFmtId="43" fontId="7" fillId="5" borderId="3" xfId="2" applyFont="1" applyFill="1" applyBorder="1"/>
    <xf numFmtId="43" fontId="7" fillId="5" borderId="4" xfId="2" applyFont="1" applyFill="1" applyBorder="1"/>
    <xf numFmtId="43" fontId="7" fillId="6" borderId="1" xfId="2" applyFont="1" applyFill="1" applyBorder="1"/>
    <xf numFmtId="43" fontId="7" fillId="6" borderId="3" xfId="2" applyFont="1" applyFill="1" applyBorder="1"/>
    <xf numFmtId="43" fontId="7" fillId="6" borderId="4" xfId="2" applyFont="1" applyFill="1" applyBorder="1"/>
    <xf numFmtId="43" fontId="7" fillId="7" borderId="1" xfId="2" applyFont="1" applyFill="1" applyBorder="1"/>
    <xf numFmtId="43" fontId="7" fillId="7" borderId="5" xfId="2" applyFont="1" applyFill="1" applyBorder="1"/>
    <xf numFmtId="43" fontId="7" fillId="8" borderId="5" xfId="2" applyFont="1" applyFill="1" applyBorder="1"/>
    <xf numFmtId="0" fontId="8" fillId="2" borderId="8" xfId="1" applyFont="1" applyFill="1" applyBorder="1"/>
    <xf numFmtId="43" fontId="4" fillId="2" borderId="9" xfId="2" applyFont="1" applyFill="1" applyBorder="1" applyAlignment="1">
      <alignment vertical="center"/>
    </xf>
    <xf numFmtId="43" fontId="4" fillId="3" borderId="9" xfId="2" applyFont="1" applyFill="1" applyBorder="1"/>
    <xf numFmtId="43" fontId="4" fillId="4" borderId="10" xfId="2" applyFont="1" applyFill="1" applyBorder="1"/>
    <xf numFmtId="43" fontId="4" fillId="5" borderId="11" xfId="2" applyFont="1" applyFill="1" applyBorder="1"/>
    <xf numFmtId="43" fontId="4" fillId="5" borderId="12" xfId="2" applyFont="1" applyFill="1" applyBorder="1"/>
    <xf numFmtId="43" fontId="4" fillId="5" borderId="13" xfId="2" applyFont="1" applyFill="1" applyBorder="1"/>
    <xf numFmtId="43" fontId="4" fillId="6" borderId="11" xfId="2" applyFont="1" applyFill="1" applyBorder="1"/>
    <xf numFmtId="43" fontId="4" fillId="6" borderId="12" xfId="2" applyFont="1" applyFill="1" applyBorder="1"/>
    <xf numFmtId="43" fontId="4" fillId="6" borderId="13" xfId="2" applyFont="1" applyFill="1" applyBorder="1"/>
    <xf numFmtId="43" fontId="4" fillId="7" borderId="11" xfId="2" applyFont="1" applyFill="1" applyBorder="1"/>
    <xf numFmtId="43" fontId="4" fillId="7" borderId="14" xfId="2" applyFont="1" applyFill="1" applyBorder="1"/>
    <xf numFmtId="43" fontId="4" fillId="8" borderId="15" xfId="2" applyFont="1" applyFill="1" applyBorder="1"/>
    <xf numFmtId="0" fontId="8" fillId="2" borderId="17" xfId="1" applyFont="1" applyFill="1" applyBorder="1"/>
    <xf numFmtId="164" fontId="2" fillId="2" borderId="13" xfId="2" applyNumberFormat="1" applyFont="1" applyFill="1" applyBorder="1"/>
    <xf numFmtId="164" fontId="2" fillId="3" borderId="18" xfId="2" applyNumberFormat="1" applyFont="1" applyFill="1" applyBorder="1"/>
    <xf numFmtId="164" fontId="2" fillId="4" borderId="9" xfId="2" applyNumberFormat="1" applyFont="1" applyFill="1" applyBorder="1"/>
    <xf numFmtId="164" fontId="2" fillId="5" borderId="19" xfId="2" applyNumberFormat="1" applyFont="1" applyFill="1" applyBorder="1"/>
    <xf numFmtId="164" fontId="2" fillId="5" borderId="9" xfId="2" applyNumberFormat="1" applyFont="1" applyFill="1" applyBorder="1"/>
    <xf numFmtId="164" fontId="2" fillId="6" borderId="19" xfId="2" applyNumberFormat="1" applyFont="1" applyFill="1" applyBorder="1"/>
    <xf numFmtId="164" fontId="2" fillId="6" borderId="9" xfId="2" applyNumberFormat="1" applyFont="1" applyFill="1" applyBorder="1"/>
    <xf numFmtId="164" fontId="2" fillId="7" borderId="15" xfId="2" applyNumberFormat="1" applyFont="1" applyFill="1" applyBorder="1"/>
    <xf numFmtId="164" fontId="2" fillId="8" borderId="15" xfId="2" applyNumberFormat="1" applyFont="1" applyFill="1" applyBorder="1"/>
    <xf numFmtId="0" fontId="8" fillId="2" borderId="21" xfId="1" applyFont="1" applyFill="1" applyBorder="1"/>
    <xf numFmtId="164" fontId="2" fillId="2" borderId="22" xfId="2" applyNumberFormat="1" applyFont="1" applyFill="1" applyBorder="1"/>
    <xf numFmtId="164" fontId="2" fillId="3" borderId="23" xfId="2" applyNumberFormat="1" applyFont="1" applyFill="1" applyBorder="1"/>
    <xf numFmtId="164" fontId="2" fillId="4" borderId="23" xfId="2" applyNumberFormat="1" applyFont="1" applyFill="1" applyBorder="1"/>
    <xf numFmtId="164" fontId="2" fillId="5" borderId="24" xfId="2" applyNumberFormat="1" applyFont="1" applyFill="1" applyBorder="1"/>
    <xf numFmtId="164" fontId="2" fillId="5" borderId="25" xfId="2" applyNumberFormat="1" applyFont="1" applyFill="1" applyBorder="1"/>
    <xf numFmtId="164" fontId="2" fillId="5" borderId="22" xfId="2" applyNumberFormat="1" applyFont="1" applyFill="1" applyBorder="1"/>
    <xf numFmtId="164" fontId="2" fillId="6" borderId="24" xfId="2" applyNumberFormat="1" applyFont="1" applyFill="1" applyBorder="1"/>
    <xf numFmtId="164" fontId="2" fillId="6" borderId="25" xfId="2" applyNumberFormat="1" applyFont="1" applyFill="1" applyBorder="1"/>
    <xf numFmtId="164" fontId="2" fillId="6" borderId="22" xfId="2" applyNumberFormat="1" applyFont="1" applyFill="1" applyBorder="1"/>
    <xf numFmtId="164" fontId="2" fillId="7" borderId="24" xfId="2" applyNumberFormat="1" applyFont="1" applyFill="1" applyBorder="1"/>
    <xf numFmtId="164" fontId="2" fillId="7" borderId="26" xfId="2" applyNumberFormat="1" applyFont="1" applyFill="1" applyBorder="1"/>
    <xf numFmtId="164" fontId="2" fillId="8" borderId="26" xfId="2" applyNumberFormat="1" applyFont="1" applyFill="1" applyBorder="1"/>
    <xf numFmtId="0" fontId="1" fillId="0" borderId="0" xfId="1" applyAlignment="1">
      <alignment horizontal="left" vertical="center" indent="1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left" vertical="center" indent="1"/>
    </xf>
    <xf numFmtId="0" fontId="2" fillId="0" borderId="29" xfId="1" applyFont="1" applyBorder="1" applyAlignment="1">
      <alignment horizontal="left" vertical="center" indent="1"/>
    </xf>
    <xf numFmtId="0" fontId="2" fillId="0" borderId="24" xfId="1" applyFont="1" applyBorder="1"/>
    <xf numFmtId="0" fontId="2" fillId="0" borderId="22" xfId="1" applyFont="1" applyBorder="1" applyAlignment="1">
      <alignment horizontal="left" vertical="center" indent="1"/>
    </xf>
    <xf numFmtId="0" fontId="2" fillId="0" borderId="30" xfId="1" applyFont="1" applyBorder="1" applyAlignment="1">
      <alignment horizontal="left" vertical="center" indent="1"/>
    </xf>
    <xf numFmtId="0" fontId="2" fillId="3" borderId="9" xfId="1" applyFont="1" applyFill="1" applyBorder="1" applyAlignment="1">
      <alignment horizontal="center"/>
    </xf>
    <xf numFmtId="0" fontId="2" fillId="4" borderId="9" xfId="1" applyFont="1" applyFill="1" applyBorder="1" applyAlignment="1">
      <alignment horizontal="center"/>
    </xf>
    <xf numFmtId="0" fontId="2" fillId="5" borderId="19" xfId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2" fillId="6" borderId="19" xfId="1" applyFont="1" applyFill="1" applyBorder="1" applyAlignment="1">
      <alignment horizontal="center"/>
    </xf>
    <xf numFmtId="0" fontId="2" fillId="6" borderId="15" xfId="1" applyFont="1" applyFill="1" applyBorder="1" applyAlignment="1">
      <alignment horizontal="center"/>
    </xf>
    <xf numFmtId="0" fontId="2" fillId="6" borderId="9" xfId="1" applyFont="1" applyFill="1" applyBorder="1" applyAlignment="1">
      <alignment horizontal="center"/>
    </xf>
    <xf numFmtId="0" fontId="2" fillId="7" borderId="19" xfId="1" applyFont="1" applyFill="1" applyBorder="1" applyAlignment="1">
      <alignment horizontal="center"/>
    </xf>
    <xf numFmtId="0" fontId="2" fillId="7" borderId="15" xfId="1" applyFont="1" applyFill="1" applyBorder="1" applyAlignment="1">
      <alignment horizontal="center"/>
    </xf>
    <xf numFmtId="164" fontId="2" fillId="8" borderId="15" xfId="2" applyNumberFormat="1" applyFont="1" applyFill="1" applyBorder="1" applyAlignment="1">
      <alignment horizontal="center"/>
    </xf>
    <xf numFmtId="0" fontId="9" fillId="0" borderId="0" xfId="1" applyFont="1"/>
    <xf numFmtId="0" fontId="10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/>
    </xf>
    <xf numFmtId="43" fontId="7" fillId="2" borderId="5" xfId="2" applyFont="1" applyFill="1" applyBorder="1" applyAlignment="1">
      <alignment vertical="center"/>
    </xf>
    <xf numFmtId="0" fontId="8" fillId="2" borderId="19" xfId="1" applyFont="1" applyFill="1" applyBorder="1"/>
    <xf numFmtId="164" fontId="4" fillId="2" borderId="15" xfId="2" applyNumberFormat="1" applyFont="1" applyFill="1" applyBorder="1"/>
    <xf numFmtId="164" fontId="2" fillId="2" borderId="15" xfId="2" applyNumberFormat="1" applyFont="1" applyFill="1" applyBorder="1"/>
    <xf numFmtId="0" fontId="2" fillId="0" borderId="43" xfId="1" applyFont="1" applyBorder="1" applyAlignment="1">
      <alignment horizontal="center" vertical="center"/>
    </xf>
    <xf numFmtId="0" fontId="2" fillId="0" borderId="19" xfId="1" applyFont="1" applyBorder="1"/>
    <xf numFmtId="0" fontId="12" fillId="0" borderId="15" xfId="3" applyFont="1" applyBorder="1"/>
    <xf numFmtId="0" fontId="12" fillId="0" borderId="15" xfId="3" applyFont="1" applyBorder="1" applyAlignment="1">
      <alignment horizontal="center"/>
    </xf>
    <xf numFmtId="0" fontId="11" fillId="0" borderId="0" xfId="3"/>
    <xf numFmtId="49" fontId="11" fillId="0" borderId="0" xfId="3" applyNumberFormat="1"/>
    <xf numFmtId="0" fontId="11" fillId="2" borderId="0" xfId="3" applyFill="1" applyAlignment="1">
      <alignment horizontal="center"/>
    </xf>
    <xf numFmtId="0" fontId="11" fillId="0" borderId="0" xfId="3" applyAlignment="1">
      <alignment vertical="center"/>
    </xf>
    <xf numFmtId="0" fontId="20" fillId="2" borderId="32" xfId="7" applyFill="1" applyBorder="1" applyAlignment="1">
      <alignment vertical="center" wrapText="1"/>
    </xf>
    <xf numFmtId="0" fontId="1" fillId="0" borderId="0" xfId="3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horizontal="left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 wrapText="1"/>
    </xf>
    <xf numFmtId="165" fontId="18" fillId="0" borderId="0" xfId="0" applyNumberFormat="1" applyFont="1" applyAlignment="1">
      <alignment horizontal="left"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 wrapText="1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2" fillId="2" borderId="48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left" vertical="center" indent="1"/>
    </xf>
    <xf numFmtId="0" fontId="22" fillId="2" borderId="49" xfId="0" applyFont="1" applyFill="1" applyBorder="1" applyAlignment="1">
      <alignment horizontal="center" vertical="center"/>
    </xf>
    <xf numFmtId="0" fontId="22" fillId="2" borderId="49" xfId="0" quotePrefix="1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left" vertical="center" wrapText="1" indent="1"/>
    </xf>
    <xf numFmtId="166" fontId="22" fillId="2" borderId="49" xfId="0" quotePrefix="1" applyNumberFormat="1" applyFont="1" applyFill="1" applyBorder="1" applyAlignment="1">
      <alignment horizontal="left" vertical="center" wrapText="1" indent="1"/>
    </xf>
    <xf numFmtId="0" fontId="22" fillId="2" borderId="49" xfId="0" applyFont="1" applyFill="1" applyBorder="1" applyAlignment="1">
      <alignment vertical="center" wrapText="1"/>
    </xf>
    <xf numFmtId="0" fontId="22" fillId="2" borderId="49" xfId="0" applyFont="1" applyFill="1" applyBorder="1" applyAlignment="1">
      <alignment vertical="center"/>
    </xf>
    <xf numFmtId="0" fontId="22" fillId="2" borderId="21" xfId="0" quotePrefix="1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left" vertical="center" indent="1"/>
    </xf>
    <xf numFmtId="0" fontId="23" fillId="2" borderId="49" xfId="0" applyFont="1" applyFill="1" applyBorder="1" applyAlignment="1">
      <alignment horizontal="center" vertical="center"/>
    </xf>
    <xf numFmtId="0" fontId="23" fillId="2" borderId="49" xfId="0" quotePrefix="1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left" vertical="center" wrapText="1" indent="1"/>
    </xf>
    <xf numFmtId="166" fontId="23" fillId="2" borderId="49" xfId="0" quotePrefix="1" applyNumberFormat="1" applyFont="1" applyFill="1" applyBorder="1" applyAlignment="1">
      <alignment horizontal="left" vertical="center" wrapText="1" indent="1"/>
    </xf>
    <xf numFmtId="0" fontId="23" fillId="2" borderId="49" xfId="0" applyFont="1" applyFill="1" applyBorder="1" applyAlignment="1">
      <alignment vertical="center" wrapText="1"/>
    </xf>
    <xf numFmtId="0" fontId="23" fillId="2" borderId="49" xfId="0" applyFont="1" applyFill="1" applyBorder="1" applyAlignment="1">
      <alignment vertical="center"/>
    </xf>
    <xf numFmtId="0" fontId="23" fillId="2" borderId="21" xfId="0" quotePrefix="1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15" fontId="23" fillId="2" borderId="49" xfId="0" applyNumberFormat="1" applyFont="1" applyFill="1" applyBorder="1" applyAlignment="1">
      <alignment vertical="center" wrapText="1"/>
    </xf>
    <xf numFmtId="0" fontId="22" fillId="2" borderId="50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left" vertical="center" indent="1"/>
    </xf>
    <xf numFmtId="0" fontId="22" fillId="2" borderId="51" xfId="0" applyFont="1" applyFill="1" applyBorder="1" applyAlignment="1">
      <alignment horizontal="center" vertical="center"/>
    </xf>
    <xf numFmtId="0" fontId="22" fillId="2" borderId="51" xfId="0" quotePrefix="1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left" vertical="center" wrapText="1" indent="1"/>
    </xf>
    <xf numFmtId="166" fontId="22" fillId="2" borderId="51" xfId="0" quotePrefix="1" applyNumberFormat="1" applyFont="1" applyFill="1" applyBorder="1" applyAlignment="1">
      <alignment horizontal="left" vertical="center" wrapText="1" indent="1"/>
    </xf>
    <xf numFmtId="0" fontId="22" fillId="2" borderId="51" xfId="0" applyFont="1" applyFill="1" applyBorder="1" applyAlignment="1">
      <alignment vertical="center" wrapText="1"/>
    </xf>
    <xf numFmtId="0" fontId="22" fillId="2" borderId="51" xfId="0" applyFont="1" applyFill="1" applyBorder="1" applyAlignment="1">
      <alignment vertical="center"/>
    </xf>
    <xf numFmtId="166" fontId="22" fillId="2" borderId="52" xfId="0" quotePrefix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165" fontId="0" fillId="2" borderId="0" xfId="0" applyNumberFormat="1" applyFill="1" applyAlignment="1">
      <alignment horizontal="left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5" fillId="0" borderId="21" xfId="4" applyBorder="1"/>
    <xf numFmtId="0" fontId="15" fillId="0" borderId="52" xfId="4" applyBorder="1"/>
    <xf numFmtId="0" fontId="22" fillId="2" borderId="49" xfId="0" quotePrefix="1" applyFont="1" applyFill="1" applyBorder="1" applyAlignment="1">
      <alignment horizontal="left" vertical="center"/>
    </xf>
    <xf numFmtId="0" fontId="22" fillId="2" borderId="51" xfId="0" quotePrefix="1" applyFont="1" applyFill="1" applyBorder="1" applyAlignment="1">
      <alignment horizontal="left" vertical="center"/>
    </xf>
    <xf numFmtId="0" fontId="22" fillId="2" borderId="0" xfId="0" applyFont="1" applyFill="1"/>
    <xf numFmtId="0" fontId="12" fillId="0" borderId="0" xfId="0" quotePrefix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32" xfId="0" applyFont="1" applyBorder="1" applyAlignment="1">
      <alignment horizontal="center"/>
    </xf>
    <xf numFmtId="0" fontId="15" fillId="0" borderId="21" xfId="4" applyBorder="1" applyAlignment="1">
      <alignment vertical="center"/>
    </xf>
    <xf numFmtId="0" fontId="15" fillId="0" borderId="52" xfId="4" applyBorder="1" applyAlignment="1">
      <alignment vertical="center"/>
    </xf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2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5" fillId="9" borderId="46" xfId="0" applyFont="1" applyFill="1" applyBorder="1" applyAlignment="1">
      <alignment horizontal="center" vertical="center" wrapText="1"/>
    </xf>
    <xf numFmtId="0" fontId="25" fillId="9" borderId="49" xfId="0" applyFont="1" applyFill="1" applyBorder="1" applyAlignment="1">
      <alignment horizontal="center" vertical="center" wrapText="1"/>
    </xf>
    <xf numFmtId="0" fontId="25" fillId="9" borderId="47" xfId="0" applyFont="1" applyFill="1" applyBorder="1" applyAlignment="1">
      <alignment horizontal="center" vertical="center" wrapText="1"/>
    </xf>
    <xf numFmtId="0" fontId="25" fillId="9" borderId="21" xfId="0" applyFont="1" applyFill="1" applyBorder="1" applyAlignment="1">
      <alignment horizontal="center" vertical="center" wrapText="1"/>
    </xf>
    <xf numFmtId="0" fontId="25" fillId="9" borderId="47" xfId="3" applyFont="1" applyFill="1" applyBorder="1" applyAlignment="1">
      <alignment horizontal="center" vertical="center" wrapText="1"/>
    </xf>
    <xf numFmtId="0" fontId="25" fillId="9" borderId="21" xfId="3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5" fillId="9" borderId="45" xfId="0" applyFont="1" applyFill="1" applyBorder="1" applyAlignment="1">
      <alignment horizontal="center" vertical="center"/>
    </xf>
    <xf numFmtId="0" fontId="25" fillId="9" borderId="48" xfId="0" applyFont="1" applyFill="1" applyBorder="1" applyAlignment="1">
      <alignment horizontal="center" vertical="center"/>
    </xf>
    <xf numFmtId="0" fontId="25" fillId="9" borderId="46" xfId="0" applyFont="1" applyFill="1" applyBorder="1" applyAlignment="1">
      <alignment horizontal="center" vertical="center"/>
    </xf>
    <xf numFmtId="0" fontId="25" fillId="9" borderId="49" xfId="0" applyFont="1" applyFill="1" applyBorder="1" applyAlignment="1">
      <alignment horizontal="center" vertical="center"/>
    </xf>
    <xf numFmtId="1" fontId="25" fillId="9" borderId="46" xfId="0" applyNumberFormat="1" applyFont="1" applyFill="1" applyBorder="1" applyAlignment="1">
      <alignment horizontal="center" vertical="center" wrapText="1"/>
    </xf>
    <xf numFmtId="1" fontId="25" fillId="9" borderId="49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8">
    <cellStyle name="Comma 2" xfId="2" xr:uid="{17A549DA-C47D-4E4D-A946-D1D0E5928662}"/>
    <cellStyle name="Hyperlink" xfId="4" builtinId="8"/>
    <cellStyle name="Hyperlink 2" xfId="6" xr:uid="{EA6B5D30-9F75-47D7-B49F-0BE89723A769}"/>
    <cellStyle name="Hyperlink 3" xfId="7" xr:uid="{F2311574-D52C-468D-B2BD-2EE01562DA91}"/>
    <cellStyle name="Normal" xfId="0" builtinId="0"/>
    <cellStyle name="Normal 2" xfId="3" xr:uid="{64251FCF-8486-4FEF-8CA0-9006AD06C5F6}"/>
    <cellStyle name="Normal 2 2" xfId="5" xr:uid="{98F551E9-7408-4EF0-8E8C-3FE40655C222}"/>
    <cellStyle name="Normal 3" xfId="1" xr:uid="{D20D932E-4879-4A4D-9D1A-0B2B2B430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PROSENTASE PESERTA BERDASARKAN</a:t>
            </a:r>
          </a:p>
          <a:p>
            <a:pPr>
              <a:defRPr/>
            </a:pPr>
            <a:r>
              <a:rPr lang="en-US"/>
              <a:t>ALAMAT/TEMPAT</a:t>
            </a:r>
            <a:r>
              <a:rPr lang="en-US" baseline="0"/>
              <a:t> TINGGAL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900526880340133"/>
          <c:y val="9.21924266462246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0716366596730718E-2"/>
          <c:y val="0.13044865408131154"/>
          <c:w val="0.7392250790757956"/>
          <c:h val="0.737212747091129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A7-4597-872E-321B3C1988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A7-4597-872E-321B3C1988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9A7-4597-872E-321B3C1988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9A7-4597-872E-321B3C1988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9A7-4597-872E-321B3C1988D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9A7-4597-872E-321B3C1988D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9A7-4597-872E-321B3C1988D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9A7-4597-872E-321B3C1988D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9A7-4597-872E-321B3C1988D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9A7-4597-872E-321B3C1988D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9A7-4597-872E-321B3C1988D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9A7-4597-872E-321B3C1988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'REKAP-ALAMAT'!$C$18:$N$18</c:f>
              <c:numCache>
                <c:formatCode>_(* #,##0.00_);_(* \(#,##0.00\);_(* "-"??_);_(@_)</c:formatCode>
                <c:ptCount val="12"/>
                <c:pt idx="0">
                  <c:v>46.527777777777779</c:v>
                </c:pt>
                <c:pt idx="1">
                  <c:v>28.472222222222221</c:v>
                </c:pt>
                <c:pt idx="2">
                  <c:v>0.69444444444444442</c:v>
                </c:pt>
                <c:pt idx="3">
                  <c:v>7.6388888888888893</c:v>
                </c:pt>
                <c:pt idx="4">
                  <c:v>4.1666666666666661</c:v>
                </c:pt>
                <c:pt idx="5">
                  <c:v>7.6388888888888893</c:v>
                </c:pt>
                <c:pt idx="6">
                  <c:v>1.3888888888888888</c:v>
                </c:pt>
                <c:pt idx="7">
                  <c:v>0</c:v>
                </c:pt>
                <c:pt idx="8">
                  <c:v>0.69444444444444442</c:v>
                </c:pt>
                <c:pt idx="9">
                  <c:v>0</c:v>
                </c:pt>
                <c:pt idx="10">
                  <c:v>2.083333333333333</c:v>
                </c:pt>
                <c:pt idx="11">
                  <c:v>0.69444444444444442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9A7-4597-872E-321B3C1988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92902629635053"/>
          <c:y val="0.87582805313913403"/>
          <c:w val="0.4184791110023699"/>
          <c:h val="6.6551680206975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32</xdr:row>
      <xdr:rowOff>23811</xdr:rowOff>
    </xdr:from>
    <xdr:to>
      <xdr:col>8</xdr:col>
      <xdr:colOff>85724</xdr:colOff>
      <xdr:row>61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DCFC02-C996-42BE-AEA5-7A133403E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jirayyu3@gmail.com" TargetMode="External"/><Relationship Id="rId13" Type="http://schemas.openxmlformats.org/officeDocument/2006/relationships/hyperlink" Target="mailto:raflicoys123@gmail.com" TargetMode="External"/><Relationship Id="rId3" Type="http://schemas.openxmlformats.org/officeDocument/2006/relationships/hyperlink" Target="mailto:cherisyearfarid@gmail.com" TargetMode="External"/><Relationship Id="rId7" Type="http://schemas.openxmlformats.org/officeDocument/2006/relationships/hyperlink" Target="mailto:lalumasaji4@gmail.com" TargetMode="External"/><Relationship Id="rId12" Type="http://schemas.openxmlformats.org/officeDocument/2006/relationships/hyperlink" Target="mailto:fidausalfaroby35@gmail.com" TargetMode="External"/><Relationship Id="rId2" Type="http://schemas.openxmlformats.org/officeDocument/2006/relationships/hyperlink" Target="mailto:gwadit31@gmail.com" TargetMode="External"/><Relationship Id="rId16" Type="http://schemas.openxmlformats.org/officeDocument/2006/relationships/hyperlink" Target="mailto:zianfahmi012@gmail.com" TargetMode="External"/><Relationship Id="rId1" Type="http://schemas.openxmlformats.org/officeDocument/2006/relationships/hyperlink" Target="mailto:abdullahjb1996@gmail.com" TargetMode="External"/><Relationship Id="rId6" Type="http://schemas.openxmlformats.org/officeDocument/2006/relationships/hyperlink" Target="mailto:irfiandaahmad@gmail.com" TargetMode="External"/><Relationship Id="rId11" Type="http://schemas.openxmlformats.org/officeDocument/2006/relationships/hyperlink" Target="mailto:mgazalibulkiah@gmail.com" TargetMode="External"/><Relationship Id="rId5" Type="http://schemas.openxmlformats.org/officeDocument/2006/relationships/hyperlink" Target="mailto:khairilanam029@gmail.com" TargetMode="External"/><Relationship Id="rId15" Type="http://schemas.openxmlformats.org/officeDocument/2006/relationships/hyperlink" Target="mailto:salmanalfarizi2006311@gmail.com" TargetMode="External"/><Relationship Id="rId10" Type="http://schemas.openxmlformats.org/officeDocument/2006/relationships/hyperlink" Target="mailto:fatakhillahm@gmail.com" TargetMode="External"/><Relationship Id="rId4" Type="http://schemas.openxmlformats.org/officeDocument/2006/relationships/hyperlink" Target="mailto:iswandii2000@gmail.com" TargetMode="External"/><Relationship Id="rId9" Type="http://schemas.openxmlformats.org/officeDocument/2006/relationships/hyperlink" Target="mailto:fyanoleng7@gmail.com" TargetMode="External"/><Relationship Id="rId14" Type="http://schemas.openxmlformats.org/officeDocument/2006/relationships/hyperlink" Target="mailto:saprigeming8@g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rian50352r@mail.com" TargetMode="External"/><Relationship Id="rId13" Type="http://schemas.openxmlformats.org/officeDocument/2006/relationships/hyperlink" Target="mailto:yoyoksetiawan4@Gmail.com" TargetMode="External"/><Relationship Id="rId3" Type="http://schemas.openxmlformats.org/officeDocument/2006/relationships/hyperlink" Target="mailto:julgiakfi@gmail.com" TargetMode="External"/><Relationship Id="rId7" Type="http://schemas.openxmlformats.org/officeDocument/2006/relationships/hyperlink" Target="mailto:fauzanab076@gmail.com" TargetMode="External"/><Relationship Id="rId12" Type="http://schemas.openxmlformats.org/officeDocument/2006/relationships/hyperlink" Target="mailto:nasutiontegar6@Gmail.com" TargetMode="External"/><Relationship Id="rId17" Type="http://schemas.openxmlformats.org/officeDocument/2006/relationships/printerSettings" Target="../printerSettings/printerSettings7.bin"/><Relationship Id="rId2" Type="http://schemas.openxmlformats.org/officeDocument/2006/relationships/hyperlink" Target="mailto:yogikingcoc@gmail.com" TargetMode="External"/><Relationship Id="rId16" Type="http://schemas.openxmlformats.org/officeDocument/2006/relationships/hyperlink" Target="mailto:imronisekai@gmail.com" TargetMode="External"/><Relationship Id="rId1" Type="http://schemas.openxmlformats.org/officeDocument/2006/relationships/hyperlink" Target="mailto:jhnhumble12@gmail.com" TargetMode="External"/><Relationship Id="rId6" Type="http://schemas.openxmlformats.org/officeDocument/2006/relationships/hyperlink" Target="mailto:sukrrli220@gmail.com" TargetMode="External"/><Relationship Id="rId11" Type="http://schemas.openxmlformats.org/officeDocument/2006/relationships/hyperlink" Target="mailto:salehsawangan123@gmail.com" TargetMode="External"/><Relationship Id="rId5" Type="http://schemas.openxmlformats.org/officeDocument/2006/relationships/hyperlink" Target="mailto:ardibedot92@gmail.com" TargetMode="External"/><Relationship Id="rId15" Type="http://schemas.openxmlformats.org/officeDocument/2006/relationships/hyperlink" Target="mailto:allanpanjaitan44@gmail.com" TargetMode="External"/><Relationship Id="rId10" Type="http://schemas.openxmlformats.org/officeDocument/2006/relationships/hyperlink" Target="mailto:sarippy274@gmail.com" TargetMode="External"/><Relationship Id="rId4" Type="http://schemas.openxmlformats.org/officeDocument/2006/relationships/hyperlink" Target="mailto:muhazansaid564@gmail.com" TargetMode="External"/><Relationship Id="rId9" Type="http://schemas.openxmlformats.org/officeDocument/2006/relationships/hyperlink" Target="mailto:isadiprahara7@gmail.com" TargetMode="External"/><Relationship Id="rId14" Type="http://schemas.openxmlformats.org/officeDocument/2006/relationships/hyperlink" Target="mailto:neimeinge@gmai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ulul.azmi433@mail.com" TargetMode="External"/><Relationship Id="rId13" Type="http://schemas.openxmlformats.org/officeDocument/2006/relationships/hyperlink" Target="mailto:widyasukma58@Gmail.com" TargetMode="External"/><Relationship Id="rId3" Type="http://schemas.openxmlformats.org/officeDocument/2006/relationships/hyperlink" Target="mailto:sadikfahrurozi@gmail.com" TargetMode="External"/><Relationship Id="rId7" Type="http://schemas.openxmlformats.org/officeDocument/2006/relationships/hyperlink" Target="mailto:jihansaskia070@gmail.com" TargetMode="External"/><Relationship Id="rId12" Type="http://schemas.openxmlformats.org/officeDocument/2006/relationships/hyperlink" Target="mailto:putriwindya47@Gmail.com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anisalatifa007@gmail.com" TargetMode="External"/><Relationship Id="rId16" Type="http://schemas.openxmlformats.org/officeDocument/2006/relationships/hyperlink" Target="mailto:andysaputra295@gmail.com" TargetMode="External"/><Relationship Id="rId1" Type="http://schemas.openxmlformats.org/officeDocument/2006/relationships/hyperlink" Target="mailto:Amalalghozali092@gmail.com" TargetMode="External"/><Relationship Id="rId6" Type="http://schemas.openxmlformats.org/officeDocument/2006/relationships/hyperlink" Target="mailto:kusumadewinisya@gmail.com" TargetMode="External"/><Relationship Id="rId11" Type="http://schemas.openxmlformats.org/officeDocument/2006/relationships/hyperlink" Target="mailto:marpuatussaumi92@gmail.com" TargetMode="External"/><Relationship Id="rId5" Type="http://schemas.openxmlformats.org/officeDocument/2006/relationships/hyperlink" Target="mailto:hanosiswazri94@gmail.com" TargetMode="External"/><Relationship Id="rId15" Type="http://schemas.openxmlformats.org/officeDocument/2006/relationships/hyperlink" Target="mailto:rvgtacysf@gmail.com" TargetMode="External"/><Relationship Id="rId10" Type="http://schemas.openxmlformats.org/officeDocument/2006/relationships/hyperlink" Target="mailto:warwira41@gmail.com" TargetMode="External"/><Relationship Id="rId4" Type="http://schemas.openxmlformats.org/officeDocument/2006/relationships/hyperlink" Target="mailto:anwarkey897@gmail.com" TargetMode="External"/><Relationship Id="rId9" Type="http://schemas.openxmlformats.org/officeDocument/2006/relationships/hyperlink" Target="mailto:dio27saputra@gmail.com" TargetMode="External"/><Relationship Id="rId14" Type="http://schemas.openxmlformats.org/officeDocument/2006/relationships/hyperlink" Target="mailto:utamirihan123@gmai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93220486@gmail.com" TargetMode="External"/><Relationship Id="rId13" Type="http://schemas.openxmlformats.org/officeDocument/2006/relationships/hyperlink" Target="mailto:prinjani366@gmail.coom" TargetMode="External"/><Relationship Id="rId3" Type="http://schemas.openxmlformats.org/officeDocument/2006/relationships/hyperlink" Target="mailto:baiqoktiawati@gmail.com" TargetMode="External"/><Relationship Id="rId7" Type="http://schemas.openxmlformats.org/officeDocument/2006/relationships/hyperlink" Target="mailto:marse7589@gmail.com" TargetMode="External"/><Relationship Id="rId12" Type="http://schemas.openxmlformats.org/officeDocument/2006/relationships/hyperlink" Target="mailto:saopanria@gmail.com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mailto:anyariskiani@gmail.com" TargetMode="External"/><Relationship Id="rId16" Type="http://schemas.openxmlformats.org/officeDocument/2006/relationships/hyperlink" Target="mailto:yudisalqi5@gmail.com" TargetMode="External"/><Relationship Id="rId1" Type="http://schemas.openxmlformats.org/officeDocument/2006/relationships/hyperlink" Target="mailto:astuti.pariyanipariani@gmail.com" TargetMode="External"/><Relationship Id="rId6" Type="http://schemas.openxmlformats.org/officeDocument/2006/relationships/hyperlink" Target="mailto:ispa.meysa@gmail.com" TargetMode="External"/><Relationship Id="rId11" Type="http://schemas.openxmlformats.org/officeDocument/2006/relationships/hyperlink" Target="mailto:kareninasilvia9@gmail.com" TargetMode="External"/><Relationship Id="rId5" Type="http://schemas.openxmlformats.org/officeDocument/2006/relationships/hyperlink" Target="mailto:haerullakum27@gmail.com" TargetMode="External"/><Relationship Id="rId15" Type="http://schemas.openxmlformats.org/officeDocument/2006/relationships/hyperlink" Target="mailto:sulistiaaw634@gmail.com" TargetMode="External"/><Relationship Id="rId10" Type="http://schemas.openxmlformats.org/officeDocument/2006/relationships/hyperlink" Target="mailto:mitraayu377@gmail.com" TargetMode="External"/><Relationship Id="rId4" Type="http://schemas.openxmlformats.org/officeDocument/2006/relationships/hyperlink" Target="mailto:baiqnya16@gmail.com" TargetMode="External"/><Relationship Id="rId9" Type="http://schemas.openxmlformats.org/officeDocument/2006/relationships/hyperlink" Target="mailto:mirnaina277@gmail.com" TargetMode="External"/><Relationship Id="rId14" Type="http://schemas.openxmlformats.org/officeDocument/2006/relationships/hyperlink" Target="mailto:syintiautami9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najmulfirdaus23@gmail.com" TargetMode="External"/><Relationship Id="rId13" Type="http://schemas.openxmlformats.org/officeDocument/2006/relationships/hyperlink" Target="mailto:syibanali@gmail.com" TargetMode="External"/><Relationship Id="rId3" Type="http://schemas.openxmlformats.org/officeDocument/2006/relationships/hyperlink" Target="mailto:nabiupwisata93@gmail.com" TargetMode="External"/><Relationship Id="rId7" Type="http://schemas.openxmlformats.org/officeDocument/2006/relationships/hyperlink" Target="mailto:zkesanek@gmail.com" TargetMode="External"/><Relationship Id="rId12" Type="http://schemas.openxmlformats.org/officeDocument/2006/relationships/hyperlink" Target="mailto:widiarniseptia@gmail.com" TargetMode="External"/><Relationship Id="rId2" Type="http://schemas.openxmlformats.org/officeDocument/2006/relationships/hyperlink" Target="mailto:annisyar08@gmail.com" TargetMode="External"/><Relationship Id="rId16" Type="http://schemas.openxmlformats.org/officeDocument/2006/relationships/hyperlink" Target="mailto:ninaayu251@gmail.com" TargetMode="External"/><Relationship Id="rId1" Type="http://schemas.openxmlformats.org/officeDocument/2006/relationships/hyperlink" Target="mailto:ahmadmuzanni1995@gmail&#231;om" TargetMode="External"/><Relationship Id="rId6" Type="http://schemas.openxmlformats.org/officeDocument/2006/relationships/hyperlink" Target="mailto:candralalu485@gmail.com" TargetMode="External"/><Relationship Id="rId11" Type="http://schemas.openxmlformats.org/officeDocument/2006/relationships/hyperlink" Target="mailto:nursali.ratna01@gmail.com" TargetMode="External"/><Relationship Id="rId5" Type="http://schemas.openxmlformats.org/officeDocument/2006/relationships/hyperlink" Target="mailto:umanhaer27@gmail.com" TargetMode="External"/><Relationship Id="rId15" Type="http://schemas.openxmlformats.org/officeDocument/2006/relationships/hyperlink" Target="mailto:insankamilayusairo@gmail.com" TargetMode="External"/><Relationship Id="rId10" Type="http://schemas.openxmlformats.org/officeDocument/2006/relationships/hyperlink" Target="mailto:putrisabrina46343@gmail.com" TargetMode="External"/><Relationship Id="rId4" Type="http://schemas.openxmlformats.org/officeDocument/2006/relationships/hyperlink" Target="mailto:ikagerika@gmail.com" TargetMode="External"/><Relationship Id="rId9" Type="http://schemas.openxmlformats.org/officeDocument/2006/relationships/hyperlink" Target="mailto:nitanurdianti440@gmail.com" TargetMode="External"/><Relationship Id="rId14" Type="http://schemas.openxmlformats.org/officeDocument/2006/relationships/hyperlink" Target="mailto:trimulyonosuseno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wagelaseh@gmail.com" TargetMode="External"/><Relationship Id="rId13" Type="http://schemas.openxmlformats.org/officeDocument/2006/relationships/hyperlink" Target="mailto:sukmawatialfatih@gmail.com" TargetMode="External"/><Relationship Id="rId3" Type="http://schemas.openxmlformats.org/officeDocument/2006/relationships/hyperlink" Target="mailto:sisilisanesa118@gmail.com" TargetMode="External"/><Relationship Id="rId7" Type="http://schemas.openxmlformats.org/officeDocument/2006/relationships/hyperlink" Target="mailto:toriqputrawijaya@gmail.com" TargetMode="External"/><Relationship Id="rId12" Type="http://schemas.openxmlformats.org/officeDocument/2006/relationships/hyperlink" Target="mailto:rizkidwiseptiani5@gmail.com" TargetMode="External"/><Relationship Id="rId2" Type="http://schemas.openxmlformats.org/officeDocument/2006/relationships/hyperlink" Target="mailto:estidwiyatni@gmail.com" TargetMode="External"/><Relationship Id="rId1" Type="http://schemas.openxmlformats.org/officeDocument/2006/relationships/hyperlink" Target="mailto:adityasprimanurhalib@gmail&#231;om" TargetMode="External"/><Relationship Id="rId6" Type="http://schemas.openxmlformats.org/officeDocument/2006/relationships/hyperlink" Target="mailto:qmelisaa05@gmail.com" TargetMode="External"/><Relationship Id="rId11" Type="http://schemas.openxmlformats.org/officeDocument/2006/relationships/hyperlink" Target="mailto:arizzah96@gmail.com" TargetMode="External"/><Relationship Id="rId5" Type="http://schemas.openxmlformats.org/officeDocument/2006/relationships/hyperlink" Target="mailto:imamrustandy666@gmail.com" TargetMode="External"/><Relationship Id="rId15" Type="http://schemas.openxmlformats.org/officeDocument/2006/relationships/hyperlink" Target="mailto:wawen.da@gmail.com" TargetMode="External"/><Relationship Id="rId10" Type="http://schemas.openxmlformats.org/officeDocument/2006/relationships/hyperlink" Target="mailto:rahmasyakdiyah15@gmail.com" TargetMode="External"/><Relationship Id="rId4" Type="http://schemas.openxmlformats.org/officeDocument/2006/relationships/hyperlink" Target="mailto:annisadwiits@gmail.com" TargetMode="External"/><Relationship Id="rId9" Type="http://schemas.openxmlformats.org/officeDocument/2006/relationships/hyperlink" Target="mailto:komalasri.n2k@gmail.com" TargetMode="External"/><Relationship Id="rId14" Type="http://schemas.openxmlformats.org/officeDocument/2006/relationships/hyperlink" Target="mailto:suluhwidinhingswari@gmail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khairilanwar@mail.com" TargetMode="External"/><Relationship Id="rId13" Type="http://schemas.openxmlformats.org/officeDocument/2006/relationships/hyperlink" Target="mailto:toriqulmahmudi18@Gmail.com" TargetMode="External"/><Relationship Id="rId3" Type="http://schemas.openxmlformats.org/officeDocument/2006/relationships/hyperlink" Target="mailto:faozanhamzani1983@gmail.com" TargetMode="External"/><Relationship Id="rId7" Type="http://schemas.openxmlformats.org/officeDocument/2006/relationships/hyperlink" Target="mailto:kalisasanaaqika@gmail.com" TargetMode="External"/><Relationship Id="rId12" Type="http://schemas.openxmlformats.org/officeDocument/2006/relationships/hyperlink" Target="mailto:patuwir23@Gmail.com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mailto:itsyhpnoize007@gmail.com" TargetMode="External"/><Relationship Id="rId16" Type="http://schemas.openxmlformats.org/officeDocument/2006/relationships/hyperlink" Target="mailto:mujahid0700@gmail.com" TargetMode="External"/><Relationship Id="rId1" Type="http://schemas.openxmlformats.org/officeDocument/2006/relationships/hyperlink" Target="mailto:pan085338261846@gmail.com" TargetMode="External"/><Relationship Id="rId6" Type="http://schemas.openxmlformats.org/officeDocument/2006/relationships/hyperlink" Target="mailto:hendryraffa969@gmail.com" TargetMode="External"/><Relationship Id="rId11" Type="http://schemas.openxmlformats.org/officeDocument/2006/relationships/hyperlink" Target="mailto:lutfisahroni2@gmail.com" TargetMode="External"/><Relationship Id="rId5" Type="http://schemas.openxmlformats.org/officeDocument/2006/relationships/hyperlink" Target="mailto:haikalwahyudi002@gmail.com" TargetMode="External"/><Relationship Id="rId15" Type="http://schemas.openxmlformats.org/officeDocument/2006/relationships/hyperlink" Target="mailto:tiaardiani18@gmail.com" TargetMode="External"/><Relationship Id="rId10" Type="http://schemas.openxmlformats.org/officeDocument/2006/relationships/hyperlink" Target="mailto:muhammadarifarrosid08@gmail.com" TargetMode="External"/><Relationship Id="rId4" Type="http://schemas.openxmlformats.org/officeDocument/2006/relationships/hyperlink" Target="mailto:kending27@gmail.com" TargetMode="External"/><Relationship Id="rId9" Type="http://schemas.openxmlformats.org/officeDocument/2006/relationships/hyperlink" Target="mailto:atha.shultan@gmail.com" TargetMode="External"/><Relationship Id="rId14" Type="http://schemas.openxmlformats.org/officeDocument/2006/relationships/hyperlink" Target="mailto:kiyourbae137@gmai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putri.fathiyyah@gmail.com" TargetMode="External"/><Relationship Id="rId13" Type="http://schemas.openxmlformats.org/officeDocument/2006/relationships/hyperlink" Target="mailto:suryadisaputra1112@gmail.com" TargetMode="External"/><Relationship Id="rId3" Type="http://schemas.openxmlformats.org/officeDocument/2006/relationships/hyperlink" Target="mailto:sirhidianaputri708@gmail.com" TargetMode="External"/><Relationship Id="rId7" Type="http://schemas.openxmlformats.org/officeDocument/2006/relationships/hyperlink" Target="mailto:putriagustina7890@gmail.com" TargetMode="External"/><Relationship Id="rId12" Type="http://schemas.openxmlformats.org/officeDocument/2006/relationships/hyperlink" Target="mailto:syuhadaannur775@gmail.com" TargetMode="External"/><Relationship Id="rId2" Type="http://schemas.openxmlformats.org/officeDocument/2006/relationships/hyperlink" Target="mailto:chefiet167@gmail.com" TargetMode="External"/><Relationship Id="rId16" Type="http://schemas.openxmlformats.org/officeDocument/2006/relationships/hyperlink" Target="mailto:jusmiatii.j001@gmail.com" TargetMode="External"/><Relationship Id="rId1" Type="http://schemas.openxmlformats.org/officeDocument/2006/relationships/hyperlink" Target="mailto:fatmahhariani@gmail.com" TargetMode="External"/><Relationship Id="rId6" Type="http://schemas.openxmlformats.org/officeDocument/2006/relationships/hyperlink" Target="mailto:na4739445@gmail.com" TargetMode="External"/><Relationship Id="rId11" Type="http://schemas.openxmlformats.org/officeDocument/2006/relationships/hyperlink" Target="mailto:septarimaivanggara@gmail.com" TargetMode="External"/><Relationship Id="rId5" Type="http://schemas.openxmlformats.org/officeDocument/2006/relationships/hyperlink" Target="mailto:mujahidinaljafarie7@gmail.com" TargetMode="External"/><Relationship Id="rId15" Type="http://schemas.openxmlformats.org/officeDocument/2006/relationships/hyperlink" Target="mailto:indrayaniyunita98@gmail.com" TargetMode="External"/><Relationship Id="rId10" Type="http://schemas.openxmlformats.org/officeDocument/2006/relationships/hyperlink" Target="mailto:septiyunika11@gmail.com" TargetMode="External"/><Relationship Id="rId4" Type="http://schemas.openxmlformats.org/officeDocument/2006/relationships/hyperlink" Target="mailto:sariliana14994@gmail.com" TargetMode="External"/><Relationship Id="rId9" Type="http://schemas.openxmlformats.org/officeDocument/2006/relationships/hyperlink" Target="mailto:panrama18@gmail.com" TargetMode="External"/><Relationship Id="rId14" Type="http://schemas.openxmlformats.org/officeDocument/2006/relationships/hyperlink" Target="mailto:yulianaa596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13FF-926B-4D4B-81B2-4F54CBD3C84A}">
  <dimension ref="A1:P28"/>
  <sheetViews>
    <sheetView topLeftCell="A10" workbookViewId="0">
      <selection activeCell="E30" sqref="E30"/>
    </sheetView>
  </sheetViews>
  <sheetFormatPr defaultRowHeight="15"/>
  <cols>
    <col min="1" max="1" width="6.42578125" style="1" customWidth="1"/>
    <col min="2" max="2" width="43.7109375" style="1" customWidth="1"/>
    <col min="3" max="15" width="8.7109375" style="1" customWidth="1"/>
    <col min="16" max="16384" width="9.140625" style="1"/>
  </cols>
  <sheetData>
    <row r="1" spans="1:16">
      <c r="A1" s="172" t="s">
        <v>30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>
      <c r="A2" s="172" t="s">
        <v>29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>
      <c r="A3" s="172" t="s">
        <v>28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 spans="1:16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ht="18.75" thickBot="1">
      <c r="A5" s="71" t="s">
        <v>947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 thickTop="1">
      <c r="A6" s="173" t="s">
        <v>26</v>
      </c>
      <c r="B6" s="175" t="s">
        <v>25</v>
      </c>
      <c r="C6" s="177" t="s">
        <v>24</v>
      </c>
      <c r="D6" s="178"/>
      <c r="E6" s="178"/>
      <c r="F6" s="178"/>
      <c r="G6" s="178"/>
      <c r="H6" s="178"/>
      <c r="I6" s="178"/>
      <c r="J6" s="178"/>
      <c r="K6" s="178"/>
      <c r="L6" s="179"/>
      <c r="M6" s="180" t="s">
        <v>23</v>
      </c>
      <c r="N6" s="181"/>
      <c r="O6" s="182" t="s">
        <v>5</v>
      </c>
      <c r="P6" s="184" t="s">
        <v>22</v>
      </c>
    </row>
    <row r="7" spans="1:16">
      <c r="A7" s="174"/>
      <c r="B7" s="176"/>
      <c r="C7" s="70" t="s">
        <v>21</v>
      </c>
      <c r="D7" s="69" t="s">
        <v>20</v>
      </c>
      <c r="E7" s="68" t="s">
        <v>19</v>
      </c>
      <c r="F7" s="67" t="s">
        <v>18</v>
      </c>
      <c r="G7" s="66" t="s">
        <v>17</v>
      </c>
      <c r="H7" s="65" t="s">
        <v>16</v>
      </c>
      <c r="I7" s="64" t="s">
        <v>15</v>
      </c>
      <c r="J7" s="63" t="s">
        <v>14</v>
      </c>
      <c r="K7" s="63" t="s">
        <v>13</v>
      </c>
      <c r="L7" s="62" t="s">
        <v>12</v>
      </c>
      <c r="M7" s="61" t="s">
        <v>11</v>
      </c>
      <c r="N7" s="60" t="s">
        <v>10</v>
      </c>
      <c r="O7" s="183"/>
      <c r="P7" s="185"/>
    </row>
    <row r="8" spans="1:16" ht="20.100000000000001" customHeight="1">
      <c r="A8" s="54">
        <v>1</v>
      </c>
      <c r="B8" s="58" t="s">
        <v>9</v>
      </c>
      <c r="C8" s="52">
        <f>+English!L41</f>
        <v>0</v>
      </c>
      <c r="D8" s="51">
        <f>+English!M41</f>
        <v>6</v>
      </c>
      <c r="E8" s="50">
        <f>+English!N41</f>
        <v>0</v>
      </c>
      <c r="F8" s="49">
        <f>+English!O41</f>
        <v>1</v>
      </c>
      <c r="G8" s="48">
        <f>+English!P41</f>
        <v>1</v>
      </c>
      <c r="H8" s="47">
        <f>+English!Q41</f>
        <v>4</v>
      </c>
      <c r="I8" s="46">
        <f>+English!R41</f>
        <v>0</v>
      </c>
      <c r="J8" s="45">
        <f>+English!S41</f>
        <v>0</v>
      </c>
      <c r="K8" s="45">
        <f>+English!T41</f>
        <v>0</v>
      </c>
      <c r="L8" s="44">
        <f>+English!U41</f>
        <v>4</v>
      </c>
      <c r="M8" s="43">
        <f>+English!C40</f>
        <v>8</v>
      </c>
      <c r="N8" s="42">
        <f>+English!C41</f>
        <v>8</v>
      </c>
      <c r="O8" s="41">
        <f>SUM(C8:L8)</f>
        <v>16</v>
      </c>
      <c r="P8" s="57"/>
    </row>
    <row r="9" spans="1:16" ht="20.100000000000001" customHeight="1">
      <c r="A9" s="54">
        <v>2</v>
      </c>
      <c r="B9" s="58" t="s">
        <v>948</v>
      </c>
      <c r="C9" s="52">
        <f>+'Room Attendent'!L41</f>
        <v>0</v>
      </c>
      <c r="D9" s="51">
        <f>+'Room Attendent'!M41</f>
        <v>0</v>
      </c>
      <c r="E9" s="50">
        <f>+'Room Attendent'!N41</f>
        <v>0</v>
      </c>
      <c r="F9" s="49">
        <f>+'Room Attendent'!O41</f>
        <v>9</v>
      </c>
      <c r="G9" s="48">
        <f>+'Room Attendent'!P41</f>
        <v>2</v>
      </c>
      <c r="H9" s="47">
        <f>+'Room Attendent'!Q41</f>
        <v>1</v>
      </c>
      <c r="I9" s="46">
        <f>+'Room Attendent'!R41</f>
        <v>0</v>
      </c>
      <c r="J9" s="45">
        <f>+'Room Attendent'!S41</f>
        <v>0</v>
      </c>
      <c r="K9" s="45">
        <f>+'Room Attendent'!T41</f>
        <v>0</v>
      </c>
      <c r="L9" s="44">
        <f>+'Room Attendent'!U41</f>
        <v>4</v>
      </c>
      <c r="M9" s="43">
        <f>+'Room Attendent'!C40</f>
        <v>13</v>
      </c>
      <c r="N9" s="42">
        <f>+'Room Attendent'!C41</f>
        <v>3</v>
      </c>
      <c r="O9" s="41">
        <f>SUM(C9:L9)</f>
        <v>16</v>
      </c>
      <c r="P9" s="57"/>
    </row>
    <row r="10" spans="1:16" ht="20.100000000000001" customHeight="1">
      <c r="A10" s="54">
        <v>3</v>
      </c>
      <c r="B10" s="58" t="s">
        <v>949</v>
      </c>
      <c r="C10" s="52">
        <f>+'Roti dan Pertiserie'!L41</f>
        <v>0</v>
      </c>
      <c r="D10" s="51">
        <f>+'Roti dan Pertiserie'!M41</f>
        <v>4</v>
      </c>
      <c r="E10" s="50">
        <f>+'Roti dan Pertiserie'!N41</f>
        <v>1</v>
      </c>
      <c r="F10" s="49">
        <f>+'Roti dan Pertiserie'!O41</f>
        <v>6</v>
      </c>
      <c r="G10" s="48">
        <f>+'Roti dan Pertiserie'!P41</f>
        <v>1</v>
      </c>
      <c r="H10" s="47">
        <f>+'Roti dan Pertiserie'!Q41</f>
        <v>2</v>
      </c>
      <c r="I10" s="46">
        <f>+'Roti dan Pertiserie'!R41</f>
        <v>0</v>
      </c>
      <c r="J10" s="45">
        <f>+'Roti dan Pertiserie'!S41</f>
        <v>0</v>
      </c>
      <c r="K10" s="45">
        <f>+'Roti dan Pertiserie'!T41</f>
        <v>0</v>
      </c>
      <c r="L10" s="44">
        <f>+'Roti dan Pertiserie'!U41</f>
        <v>2</v>
      </c>
      <c r="M10" s="43">
        <f>+'Roti dan Pertiserie'!C40</f>
        <v>2</v>
      </c>
      <c r="N10" s="42">
        <f>+'Roti dan Pertiserie'!C41</f>
        <v>14</v>
      </c>
      <c r="O10" s="41">
        <f>SUM(C10:L10)</f>
        <v>16</v>
      </c>
      <c r="P10" s="57"/>
    </row>
    <row r="11" spans="1:16" ht="20.100000000000001" customHeight="1">
      <c r="A11" s="54">
        <v>4</v>
      </c>
      <c r="B11" s="59" t="s">
        <v>952</v>
      </c>
      <c r="C11" s="52">
        <f>+poa!L41</f>
        <v>0</v>
      </c>
      <c r="D11" s="51">
        <f>+poa!M41</f>
        <v>1</v>
      </c>
      <c r="E11" s="50">
        <f>+poa!N41</f>
        <v>0</v>
      </c>
      <c r="F11" s="49">
        <f>+poa!O41</f>
        <v>3</v>
      </c>
      <c r="G11" s="48">
        <f>+poa!P41</f>
        <v>1</v>
      </c>
      <c r="H11" s="47">
        <f>+poa!Q41</f>
        <v>1</v>
      </c>
      <c r="I11" s="46">
        <f>+poa!R41</f>
        <v>0</v>
      </c>
      <c r="J11" s="45">
        <f>+poa!S41</f>
        <v>0</v>
      </c>
      <c r="K11" s="45">
        <f>+poa!T41</f>
        <v>0</v>
      </c>
      <c r="L11" s="44">
        <f>+poa!U41</f>
        <v>10</v>
      </c>
      <c r="M11" s="43">
        <f>+poa!C40</f>
        <v>8</v>
      </c>
      <c r="N11" s="42">
        <f>+poa!C41</f>
        <v>8</v>
      </c>
      <c r="O11" s="41">
        <f t="shared" ref="O11:O16" si="0">SUM(C11:L11)</f>
        <v>16</v>
      </c>
      <c r="P11" s="57"/>
    </row>
    <row r="12" spans="1:16" ht="20.100000000000001" customHeight="1">
      <c r="A12" s="54">
        <v>5</v>
      </c>
      <c r="B12" s="59" t="s">
        <v>950</v>
      </c>
      <c r="C12" s="52">
        <f>+PAP!L41</f>
        <v>0</v>
      </c>
      <c r="D12" s="51">
        <f>+PAP!M41</f>
        <v>0</v>
      </c>
      <c r="E12" s="50">
        <f>+PAP!N41</f>
        <v>0</v>
      </c>
      <c r="F12" s="49">
        <f>+PAP!O41</f>
        <v>2</v>
      </c>
      <c r="G12" s="48">
        <f>+PAP!P41</f>
        <v>0</v>
      </c>
      <c r="H12" s="47">
        <f>+PAP!Q41</f>
        <v>3</v>
      </c>
      <c r="I12" s="46">
        <f>+PAP!R41</f>
        <v>0</v>
      </c>
      <c r="J12" s="45">
        <f>+PAP!S41</f>
        <v>0</v>
      </c>
      <c r="K12" s="45">
        <f>+PAP!T41</f>
        <v>0</v>
      </c>
      <c r="L12" s="44">
        <f>+PAP!U41</f>
        <v>11</v>
      </c>
      <c r="M12" s="43">
        <f>+PAP!C40</f>
        <v>5</v>
      </c>
      <c r="N12" s="42">
        <f>+PAP!C41</f>
        <v>11</v>
      </c>
      <c r="O12" s="41">
        <f t="shared" si="0"/>
        <v>16</v>
      </c>
      <c r="P12" s="57"/>
    </row>
    <row r="13" spans="1:16" ht="20.100000000000001" customHeight="1">
      <c r="A13" s="54">
        <v>6</v>
      </c>
      <c r="B13" s="58" t="s">
        <v>951</v>
      </c>
      <c r="C13" s="52">
        <f>+perkom!L41</f>
        <v>0</v>
      </c>
      <c r="D13" s="51">
        <f>+perkom!M41</f>
        <v>3</v>
      </c>
      <c r="E13" s="50">
        <f>+perkom!N41</f>
        <v>0</v>
      </c>
      <c r="F13" s="49">
        <f>+perkom!O41</f>
        <v>1</v>
      </c>
      <c r="G13" s="48">
        <f>+perkom!P41</f>
        <v>1</v>
      </c>
      <c r="H13" s="47">
        <f>+perkom!Q41</f>
        <v>8</v>
      </c>
      <c r="I13" s="46">
        <f>+perkom!R41</f>
        <v>0</v>
      </c>
      <c r="J13" s="45">
        <f>+perkom!S41</f>
        <v>0</v>
      </c>
      <c r="K13" s="45">
        <f>+perkom!T41</f>
        <v>0</v>
      </c>
      <c r="L13" s="44">
        <f>+perkom!U41</f>
        <v>3</v>
      </c>
      <c r="M13" s="43">
        <f>+perkom!C40</f>
        <v>13</v>
      </c>
      <c r="N13" s="42">
        <f>+perkom!C41</f>
        <v>3</v>
      </c>
      <c r="O13" s="41">
        <f t="shared" si="0"/>
        <v>16</v>
      </c>
      <c r="P13" s="57"/>
    </row>
    <row r="14" spans="1:16" ht="20.100000000000001" customHeight="1">
      <c r="A14" s="54">
        <v>7</v>
      </c>
      <c r="B14" s="56" t="s">
        <v>8</v>
      </c>
      <c r="C14" s="52">
        <f>+Menjahit!L41</f>
        <v>1</v>
      </c>
      <c r="D14" s="51">
        <f>+Menjahit!M41</f>
        <v>0</v>
      </c>
      <c r="E14" s="50">
        <f>+Menjahit!N41</f>
        <v>1</v>
      </c>
      <c r="F14" s="49">
        <f>+Menjahit!O41</f>
        <v>0</v>
      </c>
      <c r="G14" s="48">
        <f>+Menjahit!P41</f>
        <v>4</v>
      </c>
      <c r="H14" s="47">
        <f>+Menjahit!Q41</f>
        <v>3</v>
      </c>
      <c r="I14" s="46">
        <f>+Menjahit!R41</f>
        <v>0</v>
      </c>
      <c r="J14" s="45">
        <f>+Menjahit!S41</f>
        <v>0</v>
      </c>
      <c r="K14" s="45">
        <f>+Menjahit!T41</f>
        <v>0</v>
      </c>
      <c r="L14" s="44">
        <f>+Menjahit!U41</f>
        <v>7</v>
      </c>
      <c r="M14" s="43">
        <f>+Menjahit!C40</f>
        <v>2</v>
      </c>
      <c r="N14" s="42">
        <f>+Menjahit!C41</f>
        <v>14</v>
      </c>
      <c r="O14" s="41">
        <f t="shared" si="0"/>
        <v>16</v>
      </c>
      <c r="P14" s="57"/>
    </row>
    <row r="15" spans="1:16" ht="20.100000000000001" customHeight="1">
      <c r="A15" s="54">
        <v>8</v>
      </c>
      <c r="B15" s="53" t="s">
        <v>6</v>
      </c>
      <c r="C15" s="52">
        <f>+AC!L41</f>
        <v>0</v>
      </c>
      <c r="D15" s="51">
        <f>+AC!M41</f>
        <v>2</v>
      </c>
      <c r="E15" s="50">
        <f>+AC!N41</f>
        <v>2</v>
      </c>
      <c r="F15" s="49">
        <f>+AC!O41</f>
        <v>6</v>
      </c>
      <c r="G15" s="48">
        <f>+AC!P41</f>
        <v>1</v>
      </c>
      <c r="H15" s="47">
        <f>+AC!Q41</f>
        <v>2</v>
      </c>
      <c r="I15" s="46">
        <f>+AC!R41</f>
        <v>0</v>
      </c>
      <c r="J15" s="45">
        <f>+AC!S41</f>
        <v>0</v>
      </c>
      <c r="K15" s="45">
        <f>+AC!T41</f>
        <v>0</v>
      </c>
      <c r="L15" s="44">
        <f>+AC!U41</f>
        <v>3</v>
      </c>
      <c r="M15" s="43">
        <f>+AC!C40</f>
        <v>16</v>
      </c>
      <c r="N15" s="42">
        <f>+AC!C41</f>
        <v>0</v>
      </c>
      <c r="O15" s="41">
        <f t="shared" si="0"/>
        <v>16</v>
      </c>
      <c r="P15" s="40"/>
    </row>
    <row r="16" spans="1:16" ht="20.100000000000001" customHeight="1">
      <c r="A16" s="54">
        <v>9</v>
      </c>
      <c r="B16" s="55" t="s">
        <v>7</v>
      </c>
      <c r="C16" s="52">
        <f>+las!L41</f>
        <v>0</v>
      </c>
      <c r="D16" s="51">
        <f>+las!M41</f>
        <v>0</v>
      </c>
      <c r="E16" s="50">
        <f>+las!N41</f>
        <v>0</v>
      </c>
      <c r="F16" s="49">
        <f>+las!O41</f>
        <v>3</v>
      </c>
      <c r="G16" s="48">
        <f>+las!P41</f>
        <v>0</v>
      </c>
      <c r="H16" s="47">
        <f>+las!Q41</f>
        <v>13</v>
      </c>
      <c r="I16" s="46">
        <f>+las!R41</f>
        <v>0</v>
      </c>
      <c r="J16" s="45">
        <f>+las!S41</f>
        <v>0</v>
      </c>
      <c r="K16" s="45">
        <f>+las!T41</f>
        <v>0</v>
      </c>
      <c r="L16" s="44">
        <f>+las!U41</f>
        <v>0</v>
      </c>
      <c r="M16" s="43">
        <f>+las!C40</f>
        <v>16</v>
      </c>
      <c r="N16" s="42">
        <f>+las!C41</f>
        <v>0</v>
      </c>
      <c r="O16" s="41">
        <f t="shared" si="0"/>
        <v>16</v>
      </c>
      <c r="P16" s="40"/>
    </row>
    <row r="17" spans="1:16" ht="20.100000000000001" customHeight="1">
      <c r="A17" s="164" t="s">
        <v>5</v>
      </c>
      <c r="B17" s="165"/>
      <c r="C17" s="39">
        <f t="shared" ref="C17:O17" si="1">SUM(C8:C16)</f>
        <v>1</v>
      </c>
      <c r="D17" s="38">
        <f t="shared" si="1"/>
        <v>16</v>
      </c>
      <c r="E17" s="38">
        <f t="shared" si="1"/>
        <v>4</v>
      </c>
      <c r="F17" s="37">
        <f t="shared" si="1"/>
        <v>31</v>
      </c>
      <c r="G17" s="37">
        <f t="shared" si="1"/>
        <v>11</v>
      </c>
      <c r="H17" s="36">
        <f t="shared" si="1"/>
        <v>37</v>
      </c>
      <c r="I17" s="35">
        <f t="shared" si="1"/>
        <v>0</v>
      </c>
      <c r="J17" s="35">
        <f t="shared" si="1"/>
        <v>0</v>
      </c>
      <c r="K17" s="35">
        <f t="shared" si="1"/>
        <v>0</v>
      </c>
      <c r="L17" s="34">
        <f t="shared" si="1"/>
        <v>44</v>
      </c>
      <c r="M17" s="33">
        <f t="shared" si="1"/>
        <v>83</v>
      </c>
      <c r="N17" s="32">
        <f t="shared" si="1"/>
        <v>61</v>
      </c>
      <c r="O17" s="31">
        <f t="shared" si="1"/>
        <v>144</v>
      </c>
      <c r="P17" s="30"/>
    </row>
    <row r="18" spans="1:16">
      <c r="A18" s="166" t="s">
        <v>4</v>
      </c>
      <c r="B18" s="167"/>
      <c r="C18" s="29">
        <f t="shared" ref="C18:L18" si="2">C17/$O$17*100</f>
        <v>0.69444444444444442</v>
      </c>
      <c r="D18" s="28">
        <f t="shared" si="2"/>
        <v>11.111111111111111</v>
      </c>
      <c r="E18" s="27">
        <f t="shared" si="2"/>
        <v>2.7777777777777777</v>
      </c>
      <c r="F18" s="26">
        <f t="shared" si="2"/>
        <v>21.527777777777779</v>
      </c>
      <c r="G18" s="25">
        <f t="shared" si="2"/>
        <v>7.6388888888888893</v>
      </c>
      <c r="H18" s="24">
        <f t="shared" si="2"/>
        <v>25.694444444444443</v>
      </c>
      <c r="I18" s="23">
        <f t="shared" si="2"/>
        <v>0</v>
      </c>
      <c r="J18" s="22">
        <f t="shared" si="2"/>
        <v>0</v>
      </c>
      <c r="K18" s="22">
        <f t="shared" si="2"/>
        <v>0</v>
      </c>
      <c r="L18" s="21">
        <f t="shared" si="2"/>
        <v>30.555555555555557</v>
      </c>
      <c r="M18" s="20">
        <f>+M17/O17*100</f>
        <v>57.638888888888886</v>
      </c>
      <c r="N18" s="19">
        <f>+N17/O17*100</f>
        <v>42.361111111111107</v>
      </c>
      <c r="O18" s="18">
        <f>SUM(C18:L18)</f>
        <v>100</v>
      </c>
      <c r="P18" s="17"/>
    </row>
    <row r="19" spans="1:16" ht="15.75" thickBot="1">
      <c r="A19" s="168"/>
      <c r="B19" s="169"/>
      <c r="C19" s="16">
        <f>+C18</f>
        <v>0.69444444444444442</v>
      </c>
      <c r="D19" s="15"/>
      <c r="E19" s="14">
        <f>+E18+D18</f>
        <v>13.888888888888889</v>
      </c>
      <c r="F19" s="13"/>
      <c r="G19" s="12"/>
      <c r="H19" s="11">
        <f>+H18+G18+F18</f>
        <v>54.861111111111107</v>
      </c>
      <c r="I19" s="10"/>
      <c r="J19" s="9"/>
      <c r="K19" s="9"/>
      <c r="L19" s="8">
        <f>+I18+J18+K18+L18</f>
        <v>30.555555555555557</v>
      </c>
      <c r="M19" s="7"/>
      <c r="N19" s="6"/>
      <c r="O19" s="5">
        <f>SUM(C19:L19)</f>
        <v>100</v>
      </c>
      <c r="P19" s="4"/>
    </row>
    <row r="20" spans="1:16" ht="15.75" thickTop="1">
      <c r="M20" s="3"/>
      <c r="N20" s="3"/>
    </row>
    <row r="21" spans="1:16">
      <c r="H21" s="170" t="s">
        <v>3</v>
      </c>
      <c r="I21" s="170"/>
      <c r="J21" s="170"/>
      <c r="K21" s="170"/>
      <c r="L21" s="170"/>
      <c r="M21" s="170"/>
      <c r="N21" s="170"/>
      <c r="O21" s="170"/>
    </row>
    <row r="22" spans="1:16">
      <c r="H22" s="171" t="s">
        <v>2</v>
      </c>
      <c r="I22" s="171"/>
      <c r="J22" s="171"/>
      <c r="K22" s="171"/>
      <c r="L22" s="171"/>
      <c r="M22" s="171"/>
      <c r="N22" s="171"/>
      <c r="O22" s="171"/>
    </row>
    <row r="23" spans="1:16">
      <c r="H23" s="161"/>
      <c r="I23" s="161"/>
      <c r="J23" s="161"/>
      <c r="K23" s="161"/>
      <c r="L23" s="161"/>
      <c r="M23" s="161"/>
      <c r="N23" s="161"/>
      <c r="O23" s="161"/>
    </row>
    <row r="24" spans="1:16">
      <c r="H24" s="161"/>
      <c r="I24" s="161"/>
      <c r="J24" s="161"/>
      <c r="K24" s="161"/>
      <c r="L24" s="161"/>
      <c r="M24" s="161"/>
      <c r="N24" s="161"/>
      <c r="O24" s="161"/>
    </row>
    <row r="25" spans="1:16">
      <c r="H25" s="161"/>
      <c r="I25" s="161"/>
      <c r="J25" s="161"/>
      <c r="K25" s="161"/>
      <c r="L25" s="161"/>
      <c r="M25" s="161"/>
      <c r="N25" s="161"/>
      <c r="O25" s="161"/>
    </row>
    <row r="26" spans="1:16">
      <c r="H26" s="161"/>
      <c r="I26" s="161"/>
      <c r="J26" s="161"/>
      <c r="K26" s="161"/>
      <c r="L26" s="161"/>
      <c r="M26" s="161"/>
      <c r="N26" s="161"/>
      <c r="O26" s="161"/>
    </row>
    <row r="27" spans="1:16">
      <c r="H27" s="162" t="s">
        <v>1</v>
      </c>
      <c r="I27" s="162"/>
      <c r="J27" s="162"/>
      <c r="K27" s="162"/>
      <c r="L27" s="162"/>
      <c r="M27" s="162"/>
      <c r="N27" s="162"/>
      <c r="O27" s="162"/>
    </row>
    <row r="28" spans="1:16">
      <c r="H28" s="163" t="s">
        <v>0</v>
      </c>
      <c r="I28" s="163"/>
      <c r="J28" s="163"/>
      <c r="K28" s="163"/>
      <c r="L28" s="163"/>
      <c r="M28" s="163"/>
      <c r="N28" s="163"/>
      <c r="O28" s="163"/>
    </row>
  </sheetData>
  <mergeCells count="19">
    <mergeCell ref="A1:P1"/>
    <mergeCell ref="A2:P2"/>
    <mergeCell ref="A3:P3"/>
    <mergeCell ref="A6:A7"/>
    <mergeCell ref="B6:B7"/>
    <mergeCell ref="C6:L6"/>
    <mergeCell ref="M6:N6"/>
    <mergeCell ref="O6:O7"/>
    <mergeCell ref="P6:P7"/>
    <mergeCell ref="H25:O25"/>
    <mergeCell ref="H26:O26"/>
    <mergeCell ref="H27:O27"/>
    <mergeCell ref="H28:O28"/>
    <mergeCell ref="A17:B17"/>
    <mergeCell ref="A18:B19"/>
    <mergeCell ref="H21:O21"/>
    <mergeCell ref="H22:O22"/>
    <mergeCell ref="H23:O23"/>
    <mergeCell ref="H24:O24"/>
  </mergeCells>
  <printOptions horizontalCentered="1"/>
  <pageMargins left="0.5" right="0.36" top="0.75" bottom="0.75" header="0.3" footer="0.3"/>
  <pageSetup paperSize="9" scale="7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1FD8F-0C5C-47E3-A747-B6DBEF749BD8}">
  <dimension ref="A1:X43"/>
  <sheetViews>
    <sheetView topLeftCell="G1" zoomScaleNormal="100" workbookViewId="0">
      <selection activeCell="K14" sqref="K14"/>
    </sheetView>
  </sheetViews>
  <sheetFormatPr defaultColWidth="9" defaultRowHeight="15"/>
  <cols>
    <col min="1" max="1" width="6.28515625" style="82" customWidth="1"/>
    <col min="2" max="2" width="30.140625" style="82" customWidth="1"/>
    <col min="3" max="3" width="5.42578125" style="82" customWidth="1"/>
    <col min="4" max="4" width="8.7109375" style="82" customWidth="1"/>
    <col min="5" max="5" width="23.140625" style="82" customWidth="1"/>
    <col min="6" max="6" width="19.42578125" style="82" customWidth="1"/>
    <col min="7" max="7" width="22.5703125" style="82" customWidth="1"/>
    <col min="8" max="8" width="62.5703125" style="82" customWidth="1"/>
    <col min="9" max="9" width="18.5703125" style="82" customWidth="1"/>
    <col min="10" max="10" width="22.7109375" style="82" customWidth="1"/>
    <col min="11" max="11" width="35.140625" style="82" customWidth="1"/>
    <col min="12" max="16384" width="9" style="82"/>
  </cols>
  <sheetData>
    <row r="1" spans="1:11" ht="15.75">
      <c r="A1" s="207" t="s">
        <v>124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1" ht="15.75">
      <c r="A2" s="88"/>
      <c r="B2" s="89"/>
      <c r="C2" s="90"/>
      <c r="D2" s="88"/>
      <c r="E2" s="91"/>
      <c r="F2" s="92"/>
      <c r="G2" s="93"/>
      <c r="H2" s="94"/>
      <c r="I2" s="95"/>
      <c r="J2" s="95"/>
    </row>
    <row r="3" spans="1:11" ht="15.75">
      <c r="A3" s="96" t="s">
        <v>25</v>
      </c>
      <c r="B3" s="96"/>
      <c r="C3" s="97" t="s">
        <v>113</v>
      </c>
      <c r="D3" s="200" t="s">
        <v>236</v>
      </c>
      <c r="E3" s="200"/>
      <c r="F3" s="200"/>
      <c r="G3" s="93"/>
      <c r="H3" s="94"/>
      <c r="I3" s="98"/>
      <c r="J3" s="98"/>
    </row>
    <row r="4" spans="1:11" ht="15.75">
      <c r="A4" s="96" t="s">
        <v>122</v>
      </c>
      <c r="B4" s="96"/>
      <c r="C4" s="97" t="s">
        <v>113</v>
      </c>
      <c r="D4" s="200"/>
      <c r="E4" s="200"/>
      <c r="F4" s="200"/>
      <c r="G4" s="93"/>
      <c r="H4" s="94"/>
      <c r="I4" s="98"/>
      <c r="J4" s="98"/>
    </row>
    <row r="5" spans="1:11" ht="15.75">
      <c r="A5" s="96" t="s">
        <v>121</v>
      </c>
      <c r="B5" s="96"/>
      <c r="C5" s="90" t="s">
        <v>113</v>
      </c>
      <c r="D5" s="200" t="s">
        <v>235</v>
      </c>
      <c r="E5" s="200"/>
      <c r="F5" s="200"/>
      <c r="G5" s="93"/>
      <c r="H5" s="94"/>
      <c r="I5" s="95"/>
      <c r="J5" s="95"/>
    </row>
    <row r="6" spans="1:11" ht="15.75">
      <c r="A6" s="96" t="s">
        <v>120</v>
      </c>
      <c r="B6" s="96"/>
      <c r="C6" s="97" t="s">
        <v>113</v>
      </c>
      <c r="D6" s="199" t="s">
        <v>234</v>
      </c>
      <c r="E6" s="199"/>
      <c r="F6" s="99"/>
      <c r="G6" s="93"/>
      <c r="H6" s="94"/>
      <c r="I6" s="95"/>
      <c r="J6" s="95"/>
    </row>
    <row r="7" spans="1:11" ht="15.75">
      <c r="A7" s="96" t="s">
        <v>118</v>
      </c>
      <c r="B7" s="96"/>
      <c r="C7" s="97" t="s">
        <v>113</v>
      </c>
      <c r="D7" s="199" t="s">
        <v>117</v>
      </c>
      <c r="E7" s="199"/>
      <c r="F7" s="99"/>
      <c r="G7" s="93"/>
      <c r="H7" s="94"/>
      <c r="I7" s="100"/>
      <c r="J7" s="100"/>
    </row>
    <row r="8" spans="1:11" ht="15.75">
      <c r="A8" s="96" t="s">
        <v>116</v>
      </c>
      <c r="B8" s="96"/>
      <c r="C8" s="97" t="s">
        <v>113</v>
      </c>
      <c r="D8" s="199" t="s">
        <v>233</v>
      </c>
      <c r="E8" s="199"/>
      <c r="F8" s="99"/>
      <c r="G8" s="93"/>
      <c r="H8" s="94"/>
      <c r="I8" s="100"/>
      <c r="J8" s="100"/>
    </row>
    <row r="9" spans="1:11" ht="15.75">
      <c r="A9" s="96" t="s">
        <v>114</v>
      </c>
      <c r="B9" s="96"/>
      <c r="C9" s="97" t="s">
        <v>113</v>
      </c>
      <c r="D9" s="200" t="s">
        <v>112</v>
      </c>
      <c r="E9" s="200"/>
      <c r="F9" s="101"/>
      <c r="G9" s="93"/>
      <c r="H9" s="94"/>
      <c r="I9" s="100"/>
      <c r="J9" s="100"/>
    </row>
    <row r="10" spans="1:11" ht="15.75">
      <c r="A10" s="102"/>
      <c r="B10" s="103"/>
      <c r="C10" s="104"/>
      <c r="D10" s="102"/>
      <c r="E10" s="105"/>
      <c r="F10" s="106"/>
      <c r="G10" s="107"/>
      <c r="H10" s="108"/>
      <c r="I10" s="109"/>
      <c r="J10" s="109"/>
    </row>
    <row r="11" spans="1:11" ht="16.5" thickBot="1">
      <c r="A11" s="110"/>
      <c r="B11" s="111"/>
      <c r="C11" s="110"/>
      <c r="D11" s="110"/>
      <c r="E11" s="112"/>
      <c r="F11" s="113"/>
      <c r="G11" s="114"/>
      <c r="H11" s="115"/>
      <c r="I11" s="110"/>
      <c r="J11" s="110"/>
    </row>
    <row r="12" spans="1:11" ht="16.5" customHeight="1" thickTop="1">
      <c r="A12" s="201" t="s">
        <v>111</v>
      </c>
      <c r="B12" s="203" t="s">
        <v>110</v>
      </c>
      <c r="C12" s="203" t="s">
        <v>109</v>
      </c>
      <c r="D12" s="193" t="s">
        <v>108</v>
      </c>
      <c r="E12" s="205" t="s">
        <v>107</v>
      </c>
      <c r="F12" s="193" t="s">
        <v>106</v>
      </c>
      <c r="G12" s="193"/>
      <c r="H12" s="193" t="s">
        <v>105</v>
      </c>
      <c r="I12" s="195" t="s">
        <v>104</v>
      </c>
      <c r="J12" s="195" t="s">
        <v>968</v>
      </c>
      <c r="K12" s="197" t="s">
        <v>102</v>
      </c>
    </row>
    <row r="13" spans="1:11" ht="15" customHeight="1">
      <c r="A13" s="202"/>
      <c r="B13" s="204"/>
      <c r="C13" s="204"/>
      <c r="D13" s="194"/>
      <c r="E13" s="206"/>
      <c r="F13" s="194"/>
      <c r="G13" s="194"/>
      <c r="H13" s="194"/>
      <c r="I13" s="196"/>
      <c r="J13" s="196"/>
      <c r="K13" s="198"/>
    </row>
    <row r="14" spans="1:11" ht="30" customHeight="1">
      <c r="A14" s="116">
        <v>1</v>
      </c>
      <c r="B14" s="117" t="s">
        <v>232</v>
      </c>
      <c r="C14" s="118" t="s">
        <v>11</v>
      </c>
      <c r="D14" s="118" t="s">
        <v>12</v>
      </c>
      <c r="E14" s="119" t="s">
        <v>231</v>
      </c>
      <c r="F14" s="120" t="s">
        <v>230</v>
      </c>
      <c r="G14" s="121" t="s">
        <v>229</v>
      </c>
      <c r="H14" s="122" t="s">
        <v>228</v>
      </c>
      <c r="I14" s="123" t="s">
        <v>56</v>
      </c>
      <c r="J14" s="124" t="s">
        <v>226</v>
      </c>
      <c r="K14" s="159" t="s">
        <v>227</v>
      </c>
    </row>
    <row r="15" spans="1:11" ht="30" customHeight="1">
      <c r="A15" s="116">
        <v>2</v>
      </c>
      <c r="B15" s="117" t="s">
        <v>225</v>
      </c>
      <c r="C15" s="118" t="s">
        <v>11</v>
      </c>
      <c r="D15" s="118" t="s">
        <v>20</v>
      </c>
      <c r="E15" s="119" t="s">
        <v>224</v>
      </c>
      <c r="F15" s="120" t="s">
        <v>151</v>
      </c>
      <c r="G15" s="121" t="s">
        <v>223</v>
      </c>
      <c r="H15" s="122" t="s">
        <v>222</v>
      </c>
      <c r="I15" s="123" t="s">
        <v>42</v>
      </c>
      <c r="J15" s="124" t="s">
        <v>220</v>
      </c>
      <c r="K15" s="159" t="s">
        <v>221</v>
      </c>
    </row>
    <row r="16" spans="1:11" ht="30" customHeight="1">
      <c r="A16" s="116">
        <v>3</v>
      </c>
      <c r="B16" s="125" t="s">
        <v>219</v>
      </c>
      <c r="C16" s="126" t="s">
        <v>11</v>
      </c>
      <c r="D16" s="126" t="s">
        <v>18</v>
      </c>
      <c r="E16" s="127" t="s">
        <v>218</v>
      </c>
      <c r="F16" s="128" t="s">
        <v>42</v>
      </c>
      <c r="G16" s="129" t="s">
        <v>217</v>
      </c>
      <c r="H16" s="130" t="s">
        <v>216</v>
      </c>
      <c r="I16" s="131" t="s">
        <v>52</v>
      </c>
      <c r="J16" s="132" t="s">
        <v>214</v>
      </c>
      <c r="K16" s="159" t="s">
        <v>215</v>
      </c>
    </row>
    <row r="17" spans="1:11" ht="30" customHeight="1">
      <c r="A17" s="116">
        <v>4</v>
      </c>
      <c r="B17" s="117" t="s">
        <v>213</v>
      </c>
      <c r="C17" s="118" t="s">
        <v>11</v>
      </c>
      <c r="D17" s="118" t="s">
        <v>18</v>
      </c>
      <c r="E17" s="119" t="s">
        <v>212</v>
      </c>
      <c r="F17" s="120" t="s">
        <v>211</v>
      </c>
      <c r="G17" s="121" t="s">
        <v>210</v>
      </c>
      <c r="H17" s="122" t="s">
        <v>209</v>
      </c>
      <c r="I17" s="123" t="s">
        <v>207</v>
      </c>
      <c r="J17" s="124" t="s">
        <v>206</v>
      </c>
      <c r="K17" s="159" t="s">
        <v>208</v>
      </c>
    </row>
    <row r="18" spans="1:11" ht="30" customHeight="1">
      <c r="A18" s="116">
        <v>5</v>
      </c>
      <c r="B18" s="117" t="s">
        <v>205</v>
      </c>
      <c r="C18" s="118" t="s">
        <v>11</v>
      </c>
      <c r="D18" s="118" t="s">
        <v>18</v>
      </c>
      <c r="E18" s="119" t="s">
        <v>204</v>
      </c>
      <c r="F18" s="120" t="s">
        <v>203</v>
      </c>
      <c r="G18" s="121" t="s">
        <v>202</v>
      </c>
      <c r="H18" s="122" t="s">
        <v>201</v>
      </c>
      <c r="I18" s="123" t="s">
        <v>56</v>
      </c>
      <c r="J18" s="124" t="s">
        <v>199</v>
      </c>
      <c r="K18" s="159" t="s">
        <v>200</v>
      </c>
    </row>
    <row r="19" spans="1:11" ht="30" customHeight="1">
      <c r="A19" s="133">
        <v>6</v>
      </c>
      <c r="B19" s="125" t="s">
        <v>198</v>
      </c>
      <c r="C19" s="126" t="s">
        <v>11</v>
      </c>
      <c r="D19" s="126" t="s">
        <v>19</v>
      </c>
      <c r="E19" s="127" t="s">
        <v>197</v>
      </c>
      <c r="F19" s="128" t="s">
        <v>193</v>
      </c>
      <c r="G19" s="129" t="s">
        <v>196</v>
      </c>
      <c r="H19" s="134" t="s">
        <v>195</v>
      </c>
      <c r="I19" s="131" t="s">
        <v>42</v>
      </c>
      <c r="J19" s="132" t="s">
        <v>192</v>
      </c>
      <c r="K19" s="159" t="s">
        <v>194</v>
      </c>
    </row>
    <row r="20" spans="1:11" ht="30" customHeight="1">
      <c r="A20" s="116">
        <v>7</v>
      </c>
      <c r="B20" s="117" t="s">
        <v>191</v>
      </c>
      <c r="C20" s="118" t="s">
        <v>11</v>
      </c>
      <c r="D20" s="118" t="s">
        <v>17</v>
      </c>
      <c r="E20" s="119" t="s">
        <v>190</v>
      </c>
      <c r="F20" s="120" t="s">
        <v>189</v>
      </c>
      <c r="G20" s="121" t="s">
        <v>188</v>
      </c>
      <c r="H20" s="122" t="s">
        <v>187</v>
      </c>
      <c r="I20" s="123" t="s">
        <v>88</v>
      </c>
      <c r="J20" s="124" t="s">
        <v>185</v>
      </c>
      <c r="K20" s="159" t="s">
        <v>186</v>
      </c>
    </row>
    <row r="21" spans="1:11" ht="30" customHeight="1">
      <c r="A21" s="116">
        <v>8</v>
      </c>
      <c r="B21" s="117" t="s">
        <v>184</v>
      </c>
      <c r="C21" s="118" t="s">
        <v>11</v>
      </c>
      <c r="D21" s="118" t="s">
        <v>18</v>
      </c>
      <c r="E21" s="119" t="s">
        <v>183</v>
      </c>
      <c r="F21" s="120" t="s">
        <v>182</v>
      </c>
      <c r="G21" s="121" t="s">
        <v>181</v>
      </c>
      <c r="H21" s="122" t="s">
        <v>180</v>
      </c>
      <c r="I21" s="123" t="s">
        <v>56</v>
      </c>
      <c r="J21" s="124" t="s">
        <v>178</v>
      </c>
      <c r="K21" s="159" t="s">
        <v>179</v>
      </c>
    </row>
    <row r="22" spans="1:11" s="85" customFormat="1" ht="30" customHeight="1">
      <c r="A22" s="116">
        <v>9</v>
      </c>
      <c r="B22" s="117" t="s">
        <v>177</v>
      </c>
      <c r="C22" s="118" t="s">
        <v>11</v>
      </c>
      <c r="D22" s="118" t="s">
        <v>12</v>
      </c>
      <c r="E22" s="119" t="s">
        <v>176</v>
      </c>
      <c r="F22" s="120" t="s">
        <v>42</v>
      </c>
      <c r="G22" s="121" t="s">
        <v>175</v>
      </c>
      <c r="H22" s="122" t="s">
        <v>169</v>
      </c>
      <c r="I22" s="123" t="s">
        <v>42</v>
      </c>
      <c r="J22" s="124" t="s">
        <v>173</v>
      </c>
      <c r="K22" s="159" t="s">
        <v>174</v>
      </c>
    </row>
    <row r="23" spans="1:11" ht="30" customHeight="1">
      <c r="A23" s="116">
        <v>10</v>
      </c>
      <c r="B23" s="125" t="s">
        <v>172</v>
      </c>
      <c r="C23" s="126" t="s">
        <v>11</v>
      </c>
      <c r="D23" s="126" t="s">
        <v>12</v>
      </c>
      <c r="E23" s="127" t="s">
        <v>171</v>
      </c>
      <c r="F23" s="128" t="s">
        <v>42</v>
      </c>
      <c r="G23" s="129" t="s">
        <v>170</v>
      </c>
      <c r="H23" s="130" t="s">
        <v>169</v>
      </c>
      <c r="I23" s="131" t="s">
        <v>42</v>
      </c>
      <c r="J23" s="132" t="s">
        <v>167</v>
      </c>
      <c r="K23" s="159" t="s">
        <v>168</v>
      </c>
    </row>
    <row r="24" spans="1:11" ht="30" customHeight="1">
      <c r="A24" s="133">
        <v>11</v>
      </c>
      <c r="B24" s="125" t="s">
        <v>166</v>
      </c>
      <c r="C24" s="126" t="s">
        <v>11</v>
      </c>
      <c r="D24" s="126" t="s">
        <v>18</v>
      </c>
      <c r="E24" s="127" t="s">
        <v>165</v>
      </c>
      <c r="F24" s="128" t="s">
        <v>164</v>
      </c>
      <c r="G24" s="129" t="s">
        <v>163</v>
      </c>
      <c r="H24" s="130" t="s">
        <v>162</v>
      </c>
      <c r="I24" s="131" t="s">
        <v>140</v>
      </c>
      <c r="J24" s="132" t="s">
        <v>160</v>
      </c>
      <c r="K24" s="159" t="s">
        <v>161</v>
      </c>
    </row>
    <row r="25" spans="1:11" ht="30" customHeight="1">
      <c r="A25" s="116">
        <v>12</v>
      </c>
      <c r="B25" s="117" t="s">
        <v>159</v>
      </c>
      <c r="C25" s="118" t="s">
        <v>11</v>
      </c>
      <c r="D25" s="118" t="s">
        <v>16</v>
      </c>
      <c r="E25" s="119" t="s">
        <v>158</v>
      </c>
      <c r="F25" s="120" t="s">
        <v>151</v>
      </c>
      <c r="G25" s="121" t="s">
        <v>157</v>
      </c>
      <c r="H25" s="122" t="s">
        <v>156</v>
      </c>
      <c r="I25" s="123" t="s">
        <v>42</v>
      </c>
      <c r="J25" s="124" t="s">
        <v>154</v>
      </c>
      <c r="K25" s="159" t="s">
        <v>155</v>
      </c>
    </row>
    <row r="26" spans="1:11" ht="30" customHeight="1">
      <c r="A26" s="116">
        <v>13</v>
      </c>
      <c r="B26" s="117" t="s">
        <v>153</v>
      </c>
      <c r="C26" s="118" t="s">
        <v>11</v>
      </c>
      <c r="D26" s="118" t="s">
        <v>20</v>
      </c>
      <c r="E26" s="119" t="s">
        <v>152</v>
      </c>
      <c r="F26" s="120" t="s">
        <v>151</v>
      </c>
      <c r="G26" s="121" t="s">
        <v>150</v>
      </c>
      <c r="H26" s="122" t="s">
        <v>149</v>
      </c>
      <c r="I26" s="123" t="s">
        <v>42</v>
      </c>
      <c r="J26" s="124" t="s">
        <v>147</v>
      </c>
      <c r="K26" s="159" t="s">
        <v>148</v>
      </c>
    </row>
    <row r="27" spans="1:11" ht="30" customHeight="1">
      <c r="A27" s="116">
        <v>14</v>
      </c>
      <c r="B27" s="117" t="s">
        <v>146</v>
      </c>
      <c r="C27" s="118" t="s">
        <v>11</v>
      </c>
      <c r="D27" s="118" t="s">
        <v>18</v>
      </c>
      <c r="E27" s="119" t="s">
        <v>145</v>
      </c>
      <c r="F27" s="120" t="s">
        <v>144</v>
      </c>
      <c r="G27" s="121" t="s">
        <v>143</v>
      </c>
      <c r="H27" s="122" t="s">
        <v>142</v>
      </c>
      <c r="I27" s="123" t="s">
        <v>140</v>
      </c>
      <c r="J27" s="124" t="s">
        <v>139</v>
      </c>
      <c r="K27" s="159" t="s">
        <v>141</v>
      </c>
    </row>
    <row r="28" spans="1:11" ht="30" customHeight="1">
      <c r="A28" s="116">
        <v>15</v>
      </c>
      <c r="B28" s="117" t="s">
        <v>138</v>
      </c>
      <c r="C28" s="118" t="s">
        <v>11</v>
      </c>
      <c r="D28" s="118" t="s">
        <v>19</v>
      </c>
      <c r="E28" s="119" t="s">
        <v>137</v>
      </c>
      <c r="F28" s="120" t="s">
        <v>136</v>
      </c>
      <c r="G28" s="121" t="s">
        <v>135</v>
      </c>
      <c r="H28" s="122" t="s">
        <v>134</v>
      </c>
      <c r="I28" s="123" t="s">
        <v>88</v>
      </c>
      <c r="J28" s="124" t="s">
        <v>132</v>
      </c>
      <c r="K28" s="159" t="s">
        <v>133</v>
      </c>
    </row>
    <row r="29" spans="1:11" ht="30" customHeight="1" thickBot="1">
      <c r="A29" s="135">
        <v>16</v>
      </c>
      <c r="B29" s="136" t="s">
        <v>131</v>
      </c>
      <c r="C29" s="137" t="s">
        <v>11</v>
      </c>
      <c r="D29" s="137" t="s">
        <v>16</v>
      </c>
      <c r="E29" s="138" t="s">
        <v>130</v>
      </c>
      <c r="F29" s="139" t="s">
        <v>129</v>
      </c>
      <c r="G29" s="140" t="s">
        <v>128</v>
      </c>
      <c r="H29" s="141" t="s">
        <v>127</v>
      </c>
      <c r="I29" s="142" t="s">
        <v>56</v>
      </c>
      <c r="J29" s="143" t="s">
        <v>125</v>
      </c>
      <c r="K29" s="160" t="s">
        <v>126</v>
      </c>
    </row>
    <row r="30" spans="1:11" ht="15.75" thickTop="1">
      <c r="A30" s="144"/>
      <c r="B30" s="145"/>
      <c r="C30" s="144"/>
      <c r="D30" s="144"/>
      <c r="E30" s="145"/>
      <c r="F30" s="146"/>
      <c r="G30" s="147"/>
      <c r="H30" s="146"/>
      <c r="I30" s="145"/>
      <c r="J30" s="145"/>
      <c r="K30"/>
    </row>
    <row r="31" spans="1:11">
      <c r="A31" s="144"/>
      <c r="B31" s="145"/>
      <c r="C31" s="144"/>
      <c r="D31" s="144"/>
      <c r="E31" s="145"/>
      <c r="F31" s="146"/>
      <c r="G31" s="147"/>
      <c r="H31" s="148" t="s">
        <v>50</v>
      </c>
      <c r="I31" s="148"/>
      <c r="J31" s="148"/>
    </row>
    <row r="32" spans="1:11">
      <c r="A32" s="144"/>
      <c r="B32" s="145"/>
      <c r="C32" s="144"/>
      <c r="D32" s="144"/>
      <c r="E32" s="145"/>
      <c r="F32" s="146"/>
      <c r="G32" s="147"/>
      <c r="H32" s="192" t="s">
        <v>49</v>
      </c>
      <c r="I32" s="192"/>
      <c r="J32" s="192"/>
    </row>
    <row r="33" spans="1:24">
      <c r="A33" s="144"/>
      <c r="B33" s="145"/>
      <c r="C33" s="144"/>
      <c r="D33" s="144"/>
      <c r="E33" s="145"/>
      <c r="F33" s="146"/>
      <c r="G33" s="147"/>
      <c r="H33" s="192" t="s">
        <v>48</v>
      </c>
      <c r="I33" s="192"/>
      <c r="J33" s="192"/>
    </row>
    <row r="34" spans="1:24">
      <c r="A34" s="144"/>
      <c r="B34" s="145"/>
      <c r="C34" s="144"/>
      <c r="D34" s="144"/>
      <c r="E34" s="145"/>
      <c r="F34" s="146"/>
      <c r="G34" s="147"/>
      <c r="H34" s="192"/>
      <c r="I34" s="192"/>
      <c r="J34" s="192"/>
    </row>
    <row r="35" spans="1:24">
      <c r="A35" s="144"/>
      <c r="B35" s="145"/>
      <c r="C35" s="144"/>
      <c r="D35" s="144"/>
      <c r="E35" s="145"/>
      <c r="F35" s="146"/>
      <c r="G35" s="147"/>
      <c r="H35" s="149"/>
      <c r="I35" s="149"/>
      <c r="J35" s="149"/>
    </row>
    <row r="36" spans="1:24">
      <c r="A36" s="144"/>
      <c r="B36" s="145"/>
      <c r="C36" s="144"/>
      <c r="D36" s="144"/>
      <c r="E36" s="145"/>
      <c r="F36" s="146"/>
      <c r="G36" s="147"/>
      <c r="H36" s="192"/>
      <c r="I36" s="192"/>
      <c r="J36" s="192"/>
    </row>
    <row r="37" spans="1:24">
      <c r="A37" s="144"/>
      <c r="B37" s="145"/>
      <c r="C37" s="144"/>
      <c r="D37" s="144"/>
      <c r="E37" s="145"/>
      <c r="F37" s="146"/>
      <c r="G37" s="147"/>
      <c r="H37" s="192"/>
      <c r="I37" s="192"/>
      <c r="J37" s="192"/>
    </row>
    <row r="38" spans="1:24">
      <c r="A38" s="144"/>
      <c r="B38" s="145"/>
      <c r="C38" s="144"/>
      <c r="D38" s="144"/>
      <c r="E38" s="145"/>
      <c r="F38" s="146"/>
      <c r="G38" s="147"/>
      <c r="H38" s="191" t="s">
        <v>47</v>
      </c>
      <c r="I38" s="191"/>
      <c r="J38" s="191"/>
    </row>
    <row r="39" spans="1:24">
      <c r="A39" s="144"/>
      <c r="B39" s="145"/>
      <c r="C39" s="144"/>
      <c r="D39" s="144"/>
      <c r="E39" s="145"/>
      <c r="F39" s="146"/>
      <c r="G39" s="147"/>
      <c r="H39" s="192" t="s">
        <v>46</v>
      </c>
      <c r="I39" s="192"/>
      <c r="J39" s="192"/>
    </row>
    <row r="40" spans="1:24" ht="15.75">
      <c r="A40" s="84"/>
      <c r="B40" s="154" t="s">
        <v>953</v>
      </c>
      <c r="C40" s="155">
        <f>COUNTIF(C14:C29,"L")</f>
        <v>16</v>
      </c>
      <c r="D40" s="156" t="s">
        <v>954</v>
      </c>
      <c r="E40" s="145"/>
      <c r="F40" s="146"/>
      <c r="G40" s="147"/>
      <c r="H40" s="146"/>
      <c r="I40" s="145"/>
      <c r="J40" s="145"/>
      <c r="K40"/>
      <c r="L40" s="157" t="s">
        <v>21</v>
      </c>
      <c r="M40" s="157" t="s">
        <v>20</v>
      </c>
      <c r="N40" s="157" t="s">
        <v>19</v>
      </c>
      <c r="O40" s="157" t="s">
        <v>18</v>
      </c>
      <c r="P40" s="157" t="s">
        <v>17</v>
      </c>
      <c r="Q40" s="157" t="s">
        <v>16</v>
      </c>
      <c r="R40" s="157" t="s">
        <v>15</v>
      </c>
      <c r="S40" s="157" t="s">
        <v>14</v>
      </c>
      <c r="T40" s="157" t="s">
        <v>13</v>
      </c>
      <c r="U40" s="157" t="s">
        <v>12</v>
      </c>
      <c r="V40" s="156"/>
      <c r="W40" s="156"/>
      <c r="X40" s="156"/>
    </row>
    <row r="41" spans="1:24" ht="15.75">
      <c r="A41" s="84"/>
      <c r="B41" s="154" t="s">
        <v>955</v>
      </c>
      <c r="C41" s="155">
        <f>COUNTIF(C14:C29,"P")</f>
        <v>0</v>
      </c>
      <c r="D41" s="156" t="s">
        <v>954</v>
      </c>
      <c r="E41" s="145"/>
      <c r="F41" s="146"/>
      <c r="G41" s="147"/>
      <c r="H41" s="146"/>
      <c r="I41" s="145"/>
      <c r="J41" s="145"/>
      <c r="K41"/>
      <c r="L41" s="155">
        <f>COUNTIF(D14:D29,"SD")</f>
        <v>0</v>
      </c>
      <c r="M41" s="155">
        <f>COUNTIF(D14:D29,"SMP")</f>
        <v>2</v>
      </c>
      <c r="N41" s="155">
        <f>COUNTIF(D14:D29,"MTs.")</f>
        <v>2</v>
      </c>
      <c r="O41" s="155">
        <f>COUNTIF(D14:D29,"SMA")</f>
        <v>6</v>
      </c>
      <c r="P41" s="155">
        <f>COUNTIF(D14:D29,"MA")</f>
        <v>1</v>
      </c>
      <c r="Q41" s="155">
        <f>COUNTIF(D14:D29,"SMK")</f>
        <v>2</v>
      </c>
      <c r="R41" s="155">
        <f>COUNTIF(D14:D29,"D1")</f>
        <v>0</v>
      </c>
      <c r="S41" s="155">
        <f>COUNTIF(D14:D29,"D3")</f>
        <v>0</v>
      </c>
      <c r="T41" s="155">
        <f>COUNTIF(D14:D29,"D4")</f>
        <v>0</v>
      </c>
      <c r="U41" s="155">
        <f>COUNTIF(D14:D39,"S1")</f>
        <v>3</v>
      </c>
      <c r="V41" s="156"/>
      <c r="W41" s="156"/>
      <c r="X41" s="156">
        <f>SUM(L41:V41)</f>
        <v>16</v>
      </c>
    </row>
    <row r="42" spans="1:24">
      <c r="B42"/>
      <c r="C42"/>
      <c r="D42"/>
      <c r="E42"/>
      <c r="F42"/>
      <c r="G42"/>
      <c r="H42"/>
      <c r="I42"/>
      <c r="J42"/>
      <c r="K42"/>
      <c r="L42" s="158" t="s">
        <v>956</v>
      </c>
      <c r="M42" s="158" t="s">
        <v>957</v>
      </c>
      <c r="N42" s="158" t="s">
        <v>40</v>
      </c>
      <c r="O42" s="158" t="s">
        <v>958</v>
      </c>
      <c r="P42" s="158" t="s">
        <v>959</v>
      </c>
      <c r="Q42" s="158" t="s">
        <v>960</v>
      </c>
      <c r="R42" s="158" t="s">
        <v>961</v>
      </c>
      <c r="S42" s="158" t="s">
        <v>962</v>
      </c>
      <c r="T42" s="158" t="s">
        <v>963</v>
      </c>
      <c r="U42" s="158" t="s">
        <v>964</v>
      </c>
      <c r="V42" s="158" t="s">
        <v>965</v>
      </c>
      <c r="W42" s="156" t="s">
        <v>966</v>
      </c>
      <c r="X42" s="156"/>
    </row>
    <row r="43" spans="1:24">
      <c r="B43"/>
      <c r="C43"/>
      <c r="D43"/>
      <c r="E43"/>
      <c r="F43"/>
      <c r="G43"/>
      <c r="H43"/>
      <c r="I43"/>
      <c r="J43"/>
      <c r="K43"/>
      <c r="L43" s="155">
        <f>COUNTIF(I14:I39,"Mataram")</f>
        <v>6</v>
      </c>
      <c r="M43" s="155">
        <f>COUNTIF(I14:I39,"Lombok Barat")</f>
        <v>4</v>
      </c>
      <c r="N43" s="155">
        <f>COUNTIF(I14:I39,"Lombok Utara")</f>
        <v>0</v>
      </c>
      <c r="O43" s="155">
        <f>COUNTIF(I14:I39,"Lombok Tengah")</f>
        <v>2</v>
      </c>
      <c r="P43" s="155">
        <f>COUNTIF(I14:I39,"Lombok Timur")</f>
        <v>1</v>
      </c>
      <c r="Q43" s="155">
        <f>COUNTIF(I14:I29,"Sumbawa")</f>
        <v>0</v>
      </c>
      <c r="R43" s="155">
        <f>COUNTIF(I14:I29,"Sumbawa barat")</f>
        <v>2</v>
      </c>
      <c r="S43" s="155"/>
      <c r="T43" s="155">
        <f>COUNTIF(I14:I29,"Dompu")</f>
        <v>0</v>
      </c>
      <c r="U43" s="155">
        <f>COUNTIF(I14:I29,"Kabupaten Bima")</f>
        <v>0</v>
      </c>
      <c r="V43" s="155">
        <f>COUNTIF(I14:I29,"Bima")</f>
        <v>1</v>
      </c>
      <c r="W43" s="156"/>
      <c r="X43" s="156">
        <f>SUM(L43:V43)</f>
        <v>16</v>
      </c>
    </row>
  </sheetData>
  <mergeCells count="25">
    <mergeCell ref="H39:J39"/>
    <mergeCell ref="D3:F3"/>
    <mergeCell ref="D4:F4"/>
    <mergeCell ref="D5:F5"/>
    <mergeCell ref="D6:E6"/>
    <mergeCell ref="D7:E7"/>
    <mergeCell ref="H32:J32"/>
    <mergeCell ref="H33:J33"/>
    <mergeCell ref="H34:J34"/>
    <mergeCell ref="H36:J36"/>
    <mergeCell ref="H37:J37"/>
    <mergeCell ref="H38:J38"/>
    <mergeCell ref="K12:K13"/>
    <mergeCell ref="A1:J1"/>
    <mergeCell ref="D8:E8"/>
    <mergeCell ref="D9:E9"/>
    <mergeCell ref="A12:A13"/>
    <mergeCell ref="B12:B13"/>
    <mergeCell ref="C12:C13"/>
    <mergeCell ref="D12:D13"/>
    <mergeCell ref="E12:E13"/>
    <mergeCell ref="I12:I13"/>
    <mergeCell ref="F12:G13"/>
    <mergeCell ref="H12:H13"/>
    <mergeCell ref="J12:J13"/>
  </mergeCells>
  <hyperlinks>
    <hyperlink ref="K14" r:id="rId1" xr:uid="{C4C82279-0511-4C34-857E-E7631F950DC8}"/>
    <hyperlink ref="K15" r:id="rId2" xr:uid="{5955F1DA-077C-4C88-B683-D7CD09D7E103}"/>
    <hyperlink ref="K16" r:id="rId3" xr:uid="{90AB8051-25A0-4EEC-9366-F4EE503364F3}"/>
    <hyperlink ref="K17" r:id="rId4" xr:uid="{A4C31ECE-4E6D-4F0A-A3FE-58FA95665769}"/>
    <hyperlink ref="K18" r:id="rId5" xr:uid="{45D9AC4E-CB31-404E-9161-200296AB4C7E}"/>
    <hyperlink ref="K19" r:id="rId6" xr:uid="{D3AEBB11-038D-4E40-9DC3-121693905481}"/>
    <hyperlink ref="K20" r:id="rId7" xr:uid="{30A52F51-95D3-4520-ADB7-93B7F7DDB1B5}"/>
    <hyperlink ref="K21" r:id="rId8" xr:uid="{03F66841-F465-4B3F-B297-DC1FC8B19BE0}"/>
    <hyperlink ref="K22" r:id="rId9" xr:uid="{F9EE42F7-5C99-4CD7-9E6A-33F54FE4270F}"/>
    <hyperlink ref="K23" r:id="rId10" xr:uid="{153D5A7E-D497-4CD8-B59B-CB567754810D}"/>
    <hyperlink ref="K24" r:id="rId11" xr:uid="{64F4CA5E-D893-4A67-A423-5E07AD060BD2}"/>
    <hyperlink ref="K25" r:id="rId12" xr:uid="{6076EBDB-6CC5-4D73-880C-5163B1BF680C}"/>
    <hyperlink ref="K26" r:id="rId13" xr:uid="{51AEE216-17EA-4E4F-98A3-13076D0F9981}"/>
    <hyperlink ref="K27" r:id="rId14" xr:uid="{609EDF4D-99D0-434D-B0ED-D0AE1E9D8169}"/>
    <hyperlink ref="K28" r:id="rId15" xr:uid="{6DFB48EC-6030-47A5-98BE-6DCD6A7141E9}"/>
    <hyperlink ref="K29" r:id="rId16" xr:uid="{890B6D17-ACA5-461F-8D4C-08E77DB87985}"/>
  </hyperlink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16A4-BDF6-4503-8673-06A4DC8D81B5}">
  <dimension ref="A1:X43"/>
  <sheetViews>
    <sheetView topLeftCell="I17" zoomScaleNormal="100" workbookViewId="0">
      <selection activeCell="J30" sqref="J30"/>
    </sheetView>
  </sheetViews>
  <sheetFormatPr defaultColWidth="9" defaultRowHeight="15"/>
  <cols>
    <col min="1" max="1" width="6.28515625" style="82" customWidth="1"/>
    <col min="2" max="2" width="30.140625" style="82" customWidth="1"/>
    <col min="3" max="3" width="5.42578125" style="82" customWidth="1"/>
    <col min="4" max="4" width="8.7109375" style="82" customWidth="1"/>
    <col min="5" max="5" width="23.140625" style="82" customWidth="1"/>
    <col min="6" max="6" width="19.42578125" style="82" customWidth="1"/>
    <col min="7" max="7" width="22.5703125" style="83" customWidth="1"/>
    <col min="8" max="8" width="62.5703125" style="82" customWidth="1"/>
    <col min="9" max="9" width="18.5703125" style="82" customWidth="1"/>
    <col min="10" max="10" width="22.7109375" style="82" customWidth="1"/>
    <col min="11" max="11" width="34.28515625" style="82" customWidth="1"/>
    <col min="12" max="16384" width="9" style="82"/>
  </cols>
  <sheetData>
    <row r="1" spans="1:11" ht="15.75">
      <c r="A1" s="207" t="s">
        <v>124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1" ht="15.75">
      <c r="A2" s="88"/>
      <c r="B2" s="89"/>
      <c r="C2" s="90"/>
      <c r="D2" s="88"/>
      <c r="E2" s="91"/>
      <c r="F2" s="92"/>
      <c r="G2" s="93"/>
      <c r="H2" s="94"/>
      <c r="I2" s="95"/>
      <c r="J2" s="95"/>
    </row>
    <row r="3" spans="1:11" ht="15.75">
      <c r="A3" s="96" t="s">
        <v>25</v>
      </c>
      <c r="B3" s="96"/>
      <c r="C3" s="97" t="s">
        <v>113</v>
      </c>
      <c r="D3" s="200" t="s">
        <v>424</v>
      </c>
      <c r="E3" s="200"/>
      <c r="F3" s="200"/>
      <c r="G3" s="93"/>
      <c r="H3" s="94"/>
      <c r="I3" s="98"/>
      <c r="J3" s="98"/>
    </row>
    <row r="4" spans="1:11" ht="15.75">
      <c r="A4" s="96" t="s">
        <v>122</v>
      </c>
      <c r="B4" s="96"/>
      <c r="C4" s="97" t="s">
        <v>113</v>
      </c>
      <c r="D4" s="200"/>
      <c r="E4" s="200"/>
      <c r="F4" s="200"/>
      <c r="G4" s="93"/>
      <c r="H4" s="94"/>
      <c r="I4" s="98"/>
      <c r="J4" s="98"/>
    </row>
    <row r="5" spans="1:11" ht="15.75">
      <c r="A5" s="96" t="s">
        <v>121</v>
      </c>
      <c r="B5" s="96"/>
      <c r="C5" s="90" t="s">
        <v>113</v>
      </c>
      <c r="D5" s="200"/>
      <c r="E5" s="200"/>
      <c r="F5" s="200"/>
      <c r="G5" s="93"/>
      <c r="H5" s="94"/>
      <c r="I5" s="95"/>
      <c r="J5" s="95"/>
    </row>
    <row r="6" spans="1:11" ht="15.75">
      <c r="A6" s="96" t="s">
        <v>120</v>
      </c>
      <c r="B6" s="96"/>
      <c r="C6" s="97" t="s">
        <v>113</v>
      </c>
      <c r="D6" s="199" t="s">
        <v>119</v>
      </c>
      <c r="E6" s="199"/>
      <c r="F6" s="99"/>
      <c r="G6" s="93"/>
      <c r="H6" s="94"/>
      <c r="I6" s="95"/>
      <c r="J6" s="95"/>
    </row>
    <row r="7" spans="1:11" ht="15.75">
      <c r="A7" s="96" t="s">
        <v>118</v>
      </c>
      <c r="B7" s="96"/>
      <c r="C7" s="97" t="s">
        <v>113</v>
      </c>
      <c r="D7" s="199" t="s">
        <v>117</v>
      </c>
      <c r="E7" s="199"/>
      <c r="F7" s="99"/>
      <c r="G7" s="93"/>
      <c r="H7" s="94"/>
      <c r="I7" s="100"/>
      <c r="J7" s="100"/>
    </row>
    <row r="8" spans="1:11" ht="15.75">
      <c r="A8" s="96" t="s">
        <v>116</v>
      </c>
      <c r="B8" s="96"/>
      <c r="C8" s="97" t="s">
        <v>113</v>
      </c>
      <c r="D8" s="199" t="s">
        <v>423</v>
      </c>
      <c r="E8" s="199"/>
      <c r="F8" s="99"/>
      <c r="G8" s="93"/>
      <c r="H8" s="94"/>
      <c r="I8" s="100"/>
      <c r="J8" s="100"/>
    </row>
    <row r="9" spans="1:11" ht="15.75">
      <c r="A9" s="96" t="s">
        <v>114</v>
      </c>
      <c r="B9" s="96"/>
      <c r="C9" s="97" t="s">
        <v>113</v>
      </c>
      <c r="D9" s="200" t="s">
        <v>112</v>
      </c>
      <c r="E9" s="200"/>
      <c r="F9" s="101"/>
      <c r="G9" s="93"/>
      <c r="H9" s="94"/>
      <c r="I9" s="100"/>
      <c r="J9" s="100"/>
    </row>
    <row r="10" spans="1:11" ht="15.75">
      <c r="A10" s="102"/>
      <c r="B10" s="103"/>
      <c r="C10" s="104"/>
      <c r="D10" s="102"/>
      <c r="E10" s="105"/>
      <c r="F10" s="106"/>
      <c r="G10" s="107"/>
      <c r="H10" s="108"/>
      <c r="I10" s="109"/>
      <c r="J10" s="109"/>
    </row>
    <row r="11" spans="1:11" ht="16.5" thickBot="1">
      <c r="A11" s="110"/>
      <c r="B11" s="111"/>
      <c r="C11" s="110"/>
      <c r="D11" s="110"/>
      <c r="E11" s="112"/>
      <c r="F11" s="113"/>
      <c r="G11" s="114"/>
      <c r="H11" s="115"/>
      <c r="I11" s="110"/>
      <c r="J11" s="110"/>
    </row>
    <row r="12" spans="1:11" ht="15.75" customHeight="1" thickTop="1">
      <c r="A12" s="201" t="s">
        <v>111</v>
      </c>
      <c r="B12" s="203" t="s">
        <v>110</v>
      </c>
      <c r="C12" s="203" t="s">
        <v>109</v>
      </c>
      <c r="D12" s="193" t="s">
        <v>108</v>
      </c>
      <c r="E12" s="205" t="s">
        <v>107</v>
      </c>
      <c r="F12" s="193" t="s">
        <v>106</v>
      </c>
      <c r="G12" s="193"/>
      <c r="H12" s="193" t="s">
        <v>105</v>
      </c>
      <c r="I12" s="193" t="s">
        <v>104</v>
      </c>
      <c r="J12" s="195" t="s">
        <v>103</v>
      </c>
      <c r="K12" s="197" t="s">
        <v>102</v>
      </c>
    </row>
    <row r="13" spans="1:11" ht="15" customHeight="1">
      <c r="A13" s="202"/>
      <c r="B13" s="204"/>
      <c r="C13" s="204"/>
      <c r="D13" s="194"/>
      <c r="E13" s="206"/>
      <c r="F13" s="194"/>
      <c r="G13" s="194"/>
      <c r="H13" s="194"/>
      <c r="I13" s="194"/>
      <c r="J13" s="196"/>
      <c r="K13" s="198"/>
    </row>
    <row r="14" spans="1:11" ht="30" customHeight="1">
      <c r="A14" s="116">
        <v>1</v>
      </c>
      <c r="B14" s="117" t="s">
        <v>422</v>
      </c>
      <c r="C14" s="118" t="s">
        <v>11</v>
      </c>
      <c r="D14" s="118" t="s">
        <v>18</v>
      </c>
      <c r="E14" s="119" t="s">
        <v>933</v>
      </c>
      <c r="F14" s="120" t="s">
        <v>421</v>
      </c>
      <c r="G14" s="121" t="s">
        <v>420</v>
      </c>
      <c r="H14" s="122" t="s">
        <v>419</v>
      </c>
      <c r="I14" s="123" t="s">
        <v>42</v>
      </c>
      <c r="J14" s="124" t="s">
        <v>969</v>
      </c>
      <c r="K14" s="150" t="s">
        <v>418</v>
      </c>
    </row>
    <row r="15" spans="1:11" ht="30" customHeight="1">
      <c r="A15" s="116">
        <v>2</v>
      </c>
      <c r="B15" s="117" t="s">
        <v>417</v>
      </c>
      <c r="C15" s="118" t="s">
        <v>11</v>
      </c>
      <c r="D15" s="118" t="s">
        <v>16</v>
      </c>
      <c r="E15" s="119" t="s">
        <v>934</v>
      </c>
      <c r="F15" s="120" t="s">
        <v>302</v>
      </c>
      <c r="G15" s="121" t="s">
        <v>416</v>
      </c>
      <c r="H15" s="122" t="s">
        <v>390</v>
      </c>
      <c r="I15" s="123" t="s">
        <v>56</v>
      </c>
      <c r="J15" s="124" t="s">
        <v>970</v>
      </c>
      <c r="K15" s="150" t="s">
        <v>415</v>
      </c>
    </row>
    <row r="16" spans="1:11" ht="30" customHeight="1">
      <c r="A16" s="116">
        <v>3</v>
      </c>
      <c r="B16" s="125" t="s">
        <v>414</v>
      </c>
      <c r="C16" s="126" t="s">
        <v>11</v>
      </c>
      <c r="D16" s="126" t="s">
        <v>16</v>
      </c>
      <c r="E16" s="127" t="s">
        <v>935</v>
      </c>
      <c r="F16" s="128" t="s">
        <v>413</v>
      </c>
      <c r="G16" s="129" t="s">
        <v>412</v>
      </c>
      <c r="H16" s="130" t="s">
        <v>411</v>
      </c>
      <c r="I16" s="131" t="s">
        <v>56</v>
      </c>
      <c r="J16" s="132" t="s">
        <v>971</v>
      </c>
      <c r="K16" s="150" t="s">
        <v>410</v>
      </c>
    </row>
    <row r="17" spans="1:11" ht="30" customHeight="1">
      <c r="A17" s="116">
        <v>4</v>
      </c>
      <c r="B17" s="117" t="s">
        <v>409</v>
      </c>
      <c r="C17" s="118" t="s">
        <v>11</v>
      </c>
      <c r="D17" s="118" t="s">
        <v>16</v>
      </c>
      <c r="E17" s="119" t="s">
        <v>936</v>
      </c>
      <c r="F17" s="120" t="s">
        <v>42</v>
      </c>
      <c r="G17" s="121" t="s">
        <v>408</v>
      </c>
      <c r="H17" s="122" t="s">
        <v>407</v>
      </c>
      <c r="I17" s="123" t="s">
        <v>42</v>
      </c>
      <c r="J17" s="124" t="s">
        <v>972</v>
      </c>
      <c r="K17" s="150" t="s">
        <v>406</v>
      </c>
    </row>
    <row r="18" spans="1:11" ht="30" customHeight="1">
      <c r="A18" s="116">
        <v>5</v>
      </c>
      <c r="B18" s="117" t="s">
        <v>405</v>
      </c>
      <c r="C18" s="118" t="s">
        <v>11</v>
      </c>
      <c r="D18" s="118" t="s">
        <v>18</v>
      </c>
      <c r="E18" s="119" t="s">
        <v>937</v>
      </c>
      <c r="F18" s="120" t="s">
        <v>352</v>
      </c>
      <c r="G18" s="121" t="s">
        <v>404</v>
      </c>
      <c r="H18" s="122" t="s">
        <v>403</v>
      </c>
      <c r="I18" s="123" t="s">
        <v>42</v>
      </c>
      <c r="J18" s="124" t="s">
        <v>973</v>
      </c>
      <c r="K18" s="150" t="s">
        <v>402</v>
      </c>
    </row>
    <row r="19" spans="1:11" ht="30" customHeight="1">
      <c r="A19" s="133">
        <v>6</v>
      </c>
      <c r="B19" s="125" t="s">
        <v>401</v>
      </c>
      <c r="C19" s="126" t="s">
        <v>11</v>
      </c>
      <c r="D19" s="126" t="s">
        <v>16</v>
      </c>
      <c r="E19" s="127" t="s">
        <v>938</v>
      </c>
      <c r="F19" s="128" t="s">
        <v>400</v>
      </c>
      <c r="G19" s="129" t="s">
        <v>399</v>
      </c>
      <c r="H19" s="134" t="s">
        <v>398</v>
      </c>
      <c r="I19" s="131" t="s">
        <v>42</v>
      </c>
      <c r="J19" s="132" t="s">
        <v>974</v>
      </c>
      <c r="K19" s="150" t="s">
        <v>397</v>
      </c>
    </row>
    <row r="20" spans="1:11" ht="30" customHeight="1">
      <c r="A20" s="116">
        <v>7</v>
      </c>
      <c r="B20" s="117" t="s">
        <v>396</v>
      </c>
      <c r="C20" s="118" t="s">
        <v>11</v>
      </c>
      <c r="D20" s="118" t="s">
        <v>16</v>
      </c>
      <c r="E20" s="119" t="s">
        <v>939</v>
      </c>
      <c r="F20" s="120" t="s">
        <v>42</v>
      </c>
      <c r="G20" s="121" t="s">
        <v>395</v>
      </c>
      <c r="H20" s="122" t="s">
        <v>394</v>
      </c>
      <c r="I20" s="123" t="s">
        <v>42</v>
      </c>
      <c r="J20" s="124" t="s">
        <v>975</v>
      </c>
      <c r="K20" s="150" t="s">
        <v>393</v>
      </c>
    </row>
    <row r="21" spans="1:11" ht="30" customHeight="1">
      <c r="A21" s="116">
        <v>8</v>
      </c>
      <c r="B21" s="117" t="s">
        <v>392</v>
      </c>
      <c r="C21" s="118" t="s">
        <v>11</v>
      </c>
      <c r="D21" s="118" t="s">
        <v>16</v>
      </c>
      <c r="E21" s="119" t="s">
        <v>940</v>
      </c>
      <c r="F21" s="120" t="s">
        <v>302</v>
      </c>
      <c r="G21" s="121" t="s">
        <v>391</v>
      </c>
      <c r="H21" s="122" t="s">
        <v>390</v>
      </c>
      <c r="I21" s="123" t="s">
        <v>56</v>
      </c>
      <c r="J21" s="124" t="s">
        <v>976</v>
      </c>
      <c r="K21" s="150" t="s">
        <v>389</v>
      </c>
    </row>
    <row r="22" spans="1:11" s="85" customFormat="1" ht="30" customHeight="1">
      <c r="A22" s="116">
        <v>9</v>
      </c>
      <c r="B22" s="117" t="s">
        <v>388</v>
      </c>
      <c r="C22" s="118" t="s">
        <v>11</v>
      </c>
      <c r="D22" s="118" t="s">
        <v>16</v>
      </c>
      <c r="E22" s="119" t="s">
        <v>941</v>
      </c>
      <c r="F22" s="120" t="s">
        <v>387</v>
      </c>
      <c r="G22" s="121" t="s">
        <v>386</v>
      </c>
      <c r="H22" s="122" t="s">
        <v>385</v>
      </c>
      <c r="I22" s="123" t="s">
        <v>66</v>
      </c>
      <c r="J22" s="124" t="s">
        <v>977</v>
      </c>
      <c r="K22" s="150" t="s">
        <v>384</v>
      </c>
    </row>
    <row r="23" spans="1:11" ht="30" customHeight="1">
      <c r="A23" s="116">
        <v>10</v>
      </c>
      <c r="B23" s="125" t="s">
        <v>383</v>
      </c>
      <c r="C23" s="126" t="s">
        <v>11</v>
      </c>
      <c r="D23" s="126" t="s">
        <v>16</v>
      </c>
      <c r="E23" s="127" t="s">
        <v>942</v>
      </c>
      <c r="F23" s="128" t="s">
        <v>42</v>
      </c>
      <c r="G23" s="129" t="s">
        <v>382</v>
      </c>
      <c r="H23" s="130" t="s">
        <v>381</v>
      </c>
      <c r="I23" s="131" t="s">
        <v>42</v>
      </c>
      <c r="J23" s="132" t="s">
        <v>978</v>
      </c>
      <c r="K23" s="150" t="s">
        <v>380</v>
      </c>
    </row>
    <row r="24" spans="1:11" ht="30" customHeight="1">
      <c r="A24" s="133">
        <v>11</v>
      </c>
      <c r="B24" s="125" t="s">
        <v>379</v>
      </c>
      <c r="C24" s="126" t="s">
        <v>11</v>
      </c>
      <c r="D24" s="126" t="s">
        <v>378</v>
      </c>
      <c r="E24" s="127" t="s">
        <v>943</v>
      </c>
      <c r="F24" s="128" t="s">
        <v>377</v>
      </c>
      <c r="G24" s="129" t="s">
        <v>376</v>
      </c>
      <c r="H24" s="130" t="s">
        <v>375</v>
      </c>
      <c r="I24" s="131" t="s">
        <v>42</v>
      </c>
      <c r="J24" s="132" t="s">
        <v>979</v>
      </c>
      <c r="K24" s="150" t="s">
        <v>374</v>
      </c>
    </row>
    <row r="25" spans="1:11" ht="30" customHeight="1">
      <c r="A25" s="116">
        <v>12</v>
      </c>
      <c r="B25" s="117" t="s">
        <v>373</v>
      </c>
      <c r="C25" s="118" t="s">
        <v>11</v>
      </c>
      <c r="D25" s="118" t="s">
        <v>16</v>
      </c>
      <c r="E25" s="119" t="s">
        <v>944</v>
      </c>
      <c r="F25" s="120" t="s">
        <v>370</v>
      </c>
      <c r="G25" s="121" t="s">
        <v>372</v>
      </c>
      <c r="H25" s="122" t="s">
        <v>371</v>
      </c>
      <c r="I25" s="123" t="s">
        <v>370</v>
      </c>
      <c r="J25" s="124" t="s">
        <v>980</v>
      </c>
      <c r="K25" s="150" t="s">
        <v>369</v>
      </c>
    </row>
    <row r="26" spans="1:11" ht="30" customHeight="1">
      <c r="A26" s="116">
        <v>13</v>
      </c>
      <c r="B26" s="117" t="s">
        <v>368</v>
      </c>
      <c r="C26" s="118" t="s">
        <v>11</v>
      </c>
      <c r="D26" s="118" t="s">
        <v>16</v>
      </c>
      <c r="E26" s="119" t="s">
        <v>945</v>
      </c>
      <c r="F26" s="120" t="s">
        <v>42</v>
      </c>
      <c r="G26" s="121" t="s">
        <v>367</v>
      </c>
      <c r="H26" s="122" t="s">
        <v>366</v>
      </c>
      <c r="I26" s="123" t="s">
        <v>42</v>
      </c>
      <c r="J26" s="124" t="s">
        <v>981</v>
      </c>
      <c r="K26" s="150" t="s">
        <v>365</v>
      </c>
    </row>
    <row r="27" spans="1:11" ht="30" customHeight="1">
      <c r="A27" s="116">
        <v>14</v>
      </c>
      <c r="B27" s="117" t="s">
        <v>364</v>
      </c>
      <c r="C27" s="118" t="s">
        <v>11</v>
      </c>
      <c r="D27" s="118" t="s">
        <v>16</v>
      </c>
      <c r="E27" s="119" t="s">
        <v>946</v>
      </c>
      <c r="F27" s="120" t="s">
        <v>363</v>
      </c>
      <c r="G27" s="121" t="s">
        <v>362</v>
      </c>
      <c r="H27" s="122" t="s">
        <v>361</v>
      </c>
      <c r="I27" s="123" t="s">
        <v>56</v>
      </c>
      <c r="J27" s="124" t="s">
        <v>982</v>
      </c>
      <c r="K27" s="150" t="s">
        <v>360</v>
      </c>
    </row>
    <row r="28" spans="1:11" ht="30" customHeight="1">
      <c r="A28" s="116">
        <v>15</v>
      </c>
      <c r="B28" s="117" t="s">
        <v>359</v>
      </c>
      <c r="C28" s="118" t="s">
        <v>11</v>
      </c>
      <c r="D28" s="118" t="s">
        <v>16</v>
      </c>
      <c r="E28" s="119"/>
      <c r="F28" s="120" t="s">
        <v>358</v>
      </c>
      <c r="G28" s="121" t="s">
        <v>357</v>
      </c>
      <c r="H28" s="122" t="s">
        <v>356</v>
      </c>
      <c r="I28" s="123" t="s">
        <v>42</v>
      </c>
      <c r="J28" s="124" t="s">
        <v>983</v>
      </c>
      <c r="K28" s="150" t="s">
        <v>355</v>
      </c>
    </row>
    <row r="29" spans="1:11" ht="30" customHeight="1" thickBot="1">
      <c r="A29" s="135">
        <v>16</v>
      </c>
      <c r="B29" s="136" t="s">
        <v>354</v>
      </c>
      <c r="C29" s="137" t="s">
        <v>11</v>
      </c>
      <c r="D29" s="137" t="s">
        <v>16</v>
      </c>
      <c r="E29" s="138" t="s">
        <v>353</v>
      </c>
      <c r="F29" s="139" t="s">
        <v>352</v>
      </c>
      <c r="G29" s="140" t="s">
        <v>351</v>
      </c>
      <c r="H29" s="141" t="s">
        <v>350</v>
      </c>
      <c r="I29" s="142" t="s">
        <v>42</v>
      </c>
      <c r="J29" s="143" t="s">
        <v>984</v>
      </c>
      <c r="K29" s="151" t="s">
        <v>349</v>
      </c>
    </row>
    <row r="30" spans="1:11" ht="15.75" thickTop="1">
      <c r="A30" s="144"/>
      <c r="B30" s="145"/>
      <c r="C30" s="144"/>
      <c r="D30" s="144"/>
      <c r="E30" s="145"/>
      <c r="F30" s="146"/>
      <c r="G30" s="147"/>
      <c r="H30" s="146"/>
      <c r="I30" s="145"/>
      <c r="J30" s="145"/>
    </row>
    <row r="31" spans="1:11">
      <c r="A31" s="144"/>
      <c r="B31" s="145"/>
      <c r="C31" s="144"/>
      <c r="D31" s="144"/>
      <c r="E31" s="145"/>
      <c r="F31" s="146"/>
      <c r="G31" s="147"/>
      <c r="H31" s="148" t="s">
        <v>50</v>
      </c>
      <c r="I31" s="148"/>
      <c r="J31" s="148"/>
    </row>
    <row r="32" spans="1:11">
      <c r="A32" s="144"/>
      <c r="B32" s="145"/>
      <c r="C32" s="144"/>
      <c r="D32" s="144"/>
      <c r="E32" s="145"/>
      <c r="F32" s="146"/>
      <c r="G32" s="147"/>
      <c r="H32" s="192" t="s">
        <v>49</v>
      </c>
      <c r="I32" s="192"/>
      <c r="J32" s="192"/>
    </row>
    <row r="33" spans="1:24">
      <c r="A33" s="144"/>
      <c r="B33" s="145"/>
      <c r="C33" s="144"/>
      <c r="D33" s="144"/>
      <c r="E33" s="145"/>
      <c r="F33" s="146"/>
      <c r="G33" s="147"/>
      <c r="H33" s="192" t="s">
        <v>48</v>
      </c>
      <c r="I33" s="192"/>
      <c r="J33" s="192"/>
    </row>
    <row r="34" spans="1:24">
      <c r="A34" s="144"/>
      <c r="B34" s="145"/>
      <c r="C34" s="144"/>
      <c r="D34" s="144"/>
      <c r="E34" s="145"/>
      <c r="F34" s="146"/>
      <c r="G34" s="147"/>
      <c r="H34" s="192"/>
      <c r="I34" s="192"/>
      <c r="J34" s="192"/>
    </row>
    <row r="35" spans="1:24">
      <c r="A35" s="144"/>
      <c r="B35" s="145"/>
      <c r="C35" s="144"/>
      <c r="D35" s="144"/>
      <c r="E35" s="145"/>
      <c r="F35" s="146"/>
      <c r="G35" s="147"/>
      <c r="H35" s="149"/>
      <c r="I35" s="149"/>
      <c r="J35" s="149"/>
    </row>
    <row r="36" spans="1:24">
      <c r="A36" s="144"/>
      <c r="B36" s="145"/>
      <c r="C36" s="144"/>
      <c r="D36" s="144"/>
      <c r="E36" s="145"/>
      <c r="F36" s="146"/>
      <c r="G36" s="147"/>
      <c r="H36" s="192"/>
      <c r="I36" s="192"/>
      <c r="J36" s="192"/>
    </row>
    <row r="37" spans="1:24">
      <c r="A37" s="144"/>
      <c r="B37" s="145"/>
      <c r="C37" s="144"/>
      <c r="D37" s="144"/>
      <c r="E37" s="145"/>
      <c r="F37" s="146"/>
      <c r="G37" s="147"/>
      <c r="H37" s="192"/>
      <c r="I37" s="192"/>
      <c r="J37" s="192"/>
    </row>
    <row r="38" spans="1:24">
      <c r="A38" s="144"/>
      <c r="B38" s="145"/>
      <c r="C38" s="144"/>
      <c r="D38" s="144"/>
      <c r="E38" s="145"/>
      <c r="F38" s="146"/>
      <c r="G38" s="147"/>
      <c r="H38" s="191" t="s">
        <v>47</v>
      </c>
      <c r="I38" s="191"/>
      <c r="J38" s="191"/>
    </row>
    <row r="39" spans="1:24">
      <c r="A39" s="144"/>
      <c r="B39" s="145"/>
      <c r="C39" s="144"/>
      <c r="D39" s="144"/>
      <c r="E39" s="145"/>
      <c r="F39" s="146"/>
      <c r="G39" s="147"/>
      <c r="H39" s="192" t="s">
        <v>46</v>
      </c>
      <c r="I39" s="192"/>
      <c r="J39" s="192"/>
    </row>
    <row r="40" spans="1:24" ht="15.75">
      <c r="A40" s="84"/>
      <c r="B40" s="154" t="s">
        <v>953</v>
      </c>
      <c r="C40" s="155">
        <f>COUNTIF(C14:C29,"L")</f>
        <v>16</v>
      </c>
      <c r="D40" s="156" t="s">
        <v>954</v>
      </c>
      <c r="E40" s="145"/>
      <c r="F40" s="146"/>
      <c r="G40" s="147"/>
      <c r="H40" s="146"/>
      <c r="I40" s="145"/>
      <c r="J40" s="145"/>
      <c r="K40"/>
      <c r="L40" s="157" t="s">
        <v>21</v>
      </c>
      <c r="M40" s="157" t="s">
        <v>20</v>
      </c>
      <c r="N40" s="157" t="s">
        <v>19</v>
      </c>
      <c r="O40" s="157" t="s">
        <v>18</v>
      </c>
      <c r="P40" s="157" t="s">
        <v>17</v>
      </c>
      <c r="Q40" s="157" t="s">
        <v>16</v>
      </c>
      <c r="R40" s="157" t="s">
        <v>15</v>
      </c>
      <c r="S40" s="157" t="s">
        <v>14</v>
      </c>
      <c r="T40" s="157" t="s">
        <v>13</v>
      </c>
      <c r="U40" s="157" t="s">
        <v>12</v>
      </c>
      <c r="V40" s="156"/>
      <c r="W40" s="156"/>
      <c r="X40" s="156"/>
    </row>
    <row r="41" spans="1:24" ht="15.75">
      <c r="A41" s="84"/>
      <c r="B41" s="154" t="s">
        <v>955</v>
      </c>
      <c r="C41" s="155">
        <f>COUNTIF(C14:C29,"P")</f>
        <v>0</v>
      </c>
      <c r="D41" s="156" t="s">
        <v>954</v>
      </c>
      <c r="E41" s="145"/>
      <c r="F41" s="146"/>
      <c r="G41" s="147"/>
      <c r="H41" s="146"/>
      <c r="I41" s="145"/>
      <c r="J41" s="145"/>
      <c r="K41"/>
      <c r="L41" s="155">
        <f>COUNTIF(D14:D29,"SD")</f>
        <v>0</v>
      </c>
      <c r="M41" s="155">
        <f>COUNTIF(D14:D29,"SMP")</f>
        <v>0</v>
      </c>
      <c r="N41" s="155">
        <f>COUNTIF(D14:D29,"MTs.")</f>
        <v>0</v>
      </c>
      <c r="O41" s="155">
        <f>COUNTIF(D14:D29,"SMA")+1</f>
        <v>3</v>
      </c>
      <c r="P41" s="155">
        <f>COUNTIF(D14:D29,"MA")</f>
        <v>0</v>
      </c>
      <c r="Q41" s="155">
        <f>COUNTIF(D14:D29,"SMK")</f>
        <v>13</v>
      </c>
      <c r="R41" s="155">
        <f>COUNTIF(D14:D29,"D1")</f>
        <v>0</v>
      </c>
      <c r="S41" s="155">
        <f>COUNTIF(D14:D29,"D3")</f>
        <v>0</v>
      </c>
      <c r="T41" s="155">
        <f>COUNTIF(D14:D29,"D4")</f>
        <v>0</v>
      </c>
      <c r="U41" s="155">
        <f>COUNTIF(D14:D39,"S1")</f>
        <v>0</v>
      </c>
      <c r="V41" s="156"/>
      <c r="W41" s="156"/>
      <c r="X41" s="156">
        <f>SUM(L41:V41)</f>
        <v>16</v>
      </c>
    </row>
    <row r="42" spans="1:24">
      <c r="B42"/>
      <c r="C42"/>
      <c r="D42"/>
      <c r="E42"/>
      <c r="F42"/>
      <c r="G42"/>
      <c r="H42"/>
      <c r="I42"/>
      <c r="J42"/>
      <c r="K42"/>
      <c r="L42" s="158" t="s">
        <v>956</v>
      </c>
      <c r="M42" s="158" t="s">
        <v>957</v>
      </c>
      <c r="N42" s="158" t="s">
        <v>40</v>
      </c>
      <c r="O42" s="158" t="s">
        <v>958</v>
      </c>
      <c r="P42" s="158" t="s">
        <v>959</v>
      </c>
      <c r="Q42" s="158" t="s">
        <v>960</v>
      </c>
      <c r="R42" s="158" t="s">
        <v>961</v>
      </c>
      <c r="S42" s="158" t="s">
        <v>962</v>
      </c>
      <c r="T42" s="158" t="s">
        <v>963</v>
      </c>
      <c r="U42" s="158" t="s">
        <v>964</v>
      </c>
      <c r="V42" s="158" t="s">
        <v>965</v>
      </c>
      <c r="W42" s="156" t="s">
        <v>966</v>
      </c>
      <c r="X42" s="156"/>
    </row>
    <row r="43" spans="1:24">
      <c r="B43"/>
      <c r="C43"/>
      <c r="D43"/>
      <c r="E43"/>
      <c r="F43"/>
      <c r="G43"/>
      <c r="H43"/>
      <c r="I43"/>
      <c r="J43"/>
      <c r="K43"/>
      <c r="L43" s="155">
        <f>COUNTIF(I14:I39,"Mataram")</f>
        <v>10</v>
      </c>
      <c r="M43" s="155">
        <f>COUNTIF(I14:I39,"Lombok Barat")</f>
        <v>4</v>
      </c>
      <c r="N43" s="155">
        <f>COUNTIF(I14:I39,"Lombok Utara")</f>
        <v>0</v>
      </c>
      <c r="O43" s="155">
        <f>COUNTIF(I14:I39,"Lombok Tengah")</f>
        <v>0</v>
      </c>
      <c r="P43" s="155">
        <f>COUNTIF(I14:I39,"Lombok Timur")</f>
        <v>0</v>
      </c>
      <c r="Q43" s="155">
        <f>COUNTIF(I14:I29,"Sumbawa")</f>
        <v>1</v>
      </c>
      <c r="R43" s="155">
        <f>COUNTIF(I14:I29,"Sumbawa barat")</f>
        <v>0</v>
      </c>
      <c r="S43" s="155"/>
      <c r="T43" s="155">
        <f>COUNTIF(I14:I29,"Dompu")</f>
        <v>0</v>
      </c>
      <c r="U43" s="155">
        <f>COUNTIF(I14:I29,"Kabupaten Bima")</f>
        <v>0</v>
      </c>
      <c r="V43" s="155">
        <f>COUNTIF(I14:I29,"Bima")</f>
        <v>0</v>
      </c>
      <c r="W43" s="156">
        <v>1</v>
      </c>
      <c r="X43" s="156">
        <f>SUM(L43:W43)</f>
        <v>16</v>
      </c>
    </row>
  </sheetData>
  <mergeCells count="25">
    <mergeCell ref="A1:J1"/>
    <mergeCell ref="D3:F3"/>
    <mergeCell ref="D4:F4"/>
    <mergeCell ref="D5:F5"/>
    <mergeCell ref="D6:E6"/>
    <mergeCell ref="D7:E7"/>
    <mergeCell ref="D8:E8"/>
    <mergeCell ref="D9:E9"/>
    <mergeCell ref="A12:A13"/>
    <mergeCell ref="B12:B13"/>
    <mergeCell ref="C12:C13"/>
    <mergeCell ref="D12:D13"/>
    <mergeCell ref="E12:E13"/>
    <mergeCell ref="F12:G13"/>
    <mergeCell ref="H12:H13"/>
    <mergeCell ref="I12:I13"/>
    <mergeCell ref="J12:J13"/>
    <mergeCell ref="K12:K13"/>
    <mergeCell ref="H38:J38"/>
    <mergeCell ref="H39:J39"/>
    <mergeCell ref="H32:J32"/>
    <mergeCell ref="H33:J33"/>
    <mergeCell ref="H34:J34"/>
    <mergeCell ref="H36:J36"/>
    <mergeCell ref="H37:J37"/>
  </mergeCells>
  <hyperlinks>
    <hyperlink ref="K15" r:id="rId1" xr:uid="{8EDE4DD8-86B4-4F90-9921-6EC422CAB76D}"/>
    <hyperlink ref="K16" r:id="rId2" xr:uid="{01700AD0-ACF7-40B2-8415-DD5A9899E287}"/>
    <hyperlink ref="K17" r:id="rId3" xr:uid="{36EBA322-5080-4642-AABA-1A6C94FA1A36}"/>
    <hyperlink ref="K21" r:id="rId4" xr:uid="{B589B9EF-06FC-443F-B823-B6E355C3923B}"/>
    <hyperlink ref="K18" r:id="rId5" xr:uid="{0B20BB50-8D0F-49C4-847B-3E4B50E8E9D7}"/>
    <hyperlink ref="K19" r:id="rId6" xr:uid="{A9683CB7-863F-4DD8-820A-865D64A6E5E4}"/>
    <hyperlink ref="K20" r:id="rId7" xr:uid="{CE55877D-486F-4D3F-B9E6-7C2BD1A44484}"/>
    <hyperlink ref="K22" r:id="rId8" xr:uid="{542F8A25-9A7A-44CE-9DC1-C0F6A17CA08E}"/>
    <hyperlink ref="K23" r:id="rId9" xr:uid="{02F605C8-69B4-4F7E-83F4-FED1CFD49550}"/>
    <hyperlink ref="K24" r:id="rId10" xr:uid="{A100565E-90FE-4853-9049-6652EE472FBF}"/>
    <hyperlink ref="K25" r:id="rId11" xr:uid="{761191A4-58CF-46B6-9F69-9C3735F2D9E1}"/>
    <hyperlink ref="K26" r:id="rId12" xr:uid="{F3F1F653-5042-4D43-8C0D-1997CA97DA5B}"/>
    <hyperlink ref="K29" r:id="rId13" xr:uid="{6A94FBFE-E1AA-4A99-8654-F8C9C1277575}"/>
    <hyperlink ref="K27" r:id="rId14" xr:uid="{FF3180E1-4050-40F4-AB11-5956A0EE3D0B}"/>
    <hyperlink ref="K28" r:id="rId15" xr:uid="{762CFBE1-5224-446E-A7AD-D0DD6000FD48}"/>
    <hyperlink ref="K14" r:id="rId16" xr:uid="{42848EFC-DD91-441B-9025-A421BFBEEF48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C03D-6C2C-48BC-BA4F-99A720D41B0C}">
  <dimension ref="A1:P27"/>
  <sheetViews>
    <sheetView topLeftCell="A4" workbookViewId="0">
      <selection activeCell="H21" sqref="H21:O21"/>
    </sheetView>
  </sheetViews>
  <sheetFormatPr defaultRowHeight="15"/>
  <cols>
    <col min="1" max="1" width="6.42578125" style="1" customWidth="1"/>
    <col min="2" max="2" width="43.7109375" style="1" customWidth="1"/>
    <col min="3" max="14" width="10.7109375" style="1" customWidth="1"/>
    <col min="15" max="15" width="8.7109375" style="1" customWidth="1"/>
    <col min="16" max="16384" width="9.140625" style="1"/>
  </cols>
  <sheetData>
    <row r="1" spans="1:16">
      <c r="A1" s="172" t="s">
        <v>45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>
      <c r="A2" s="172" t="s">
        <v>44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>
      <c r="A3" s="172" t="s">
        <v>28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 spans="1:16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ht="18.75" thickBot="1">
      <c r="A5" s="71" t="s">
        <v>27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.75" thickTop="1">
      <c r="A6" s="173" t="s">
        <v>26</v>
      </c>
      <c r="B6" s="175" t="s">
        <v>25</v>
      </c>
      <c r="C6" s="177" t="s">
        <v>43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90"/>
      <c r="O6" s="182" t="s">
        <v>5</v>
      </c>
      <c r="P6" s="184" t="s">
        <v>22</v>
      </c>
    </row>
    <row r="7" spans="1:16">
      <c r="A7" s="174"/>
      <c r="B7" s="176"/>
      <c r="C7" s="81" t="s">
        <v>42</v>
      </c>
      <c r="D7" s="81" t="s">
        <v>41</v>
      </c>
      <c r="E7" s="81" t="s">
        <v>40</v>
      </c>
      <c r="F7" s="81" t="s">
        <v>39</v>
      </c>
      <c r="G7" s="81" t="s">
        <v>38</v>
      </c>
      <c r="H7" s="81" t="s">
        <v>37</v>
      </c>
      <c r="I7" s="81" t="s">
        <v>36</v>
      </c>
      <c r="J7" s="81" t="s">
        <v>35</v>
      </c>
      <c r="K7" s="81" t="s">
        <v>34</v>
      </c>
      <c r="L7" s="81" t="s">
        <v>33</v>
      </c>
      <c r="M7" s="81" t="s">
        <v>32</v>
      </c>
      <c r="N7" s="80" t="s">
        <v>31</v>
      </c>
      <c r="O7" s="183"/>
      <c r="P7" s="185"/>
    </row>
    <row r="8" spans="1:16" ht="20.100000000000001" customHeight="1">
      <c r="A8" s="78">
        <v>1</v>
      </c>
      <c r="B8" s="58" t="s">
        <v>9</v>
      </c>
      <c r="C8" s="77">
        <f>+English!L43</f>
        <v>8</v>
      </c>
      <c r="D8" s="77">
        <f>+English!M43</f>
        <v>4</v>
      </c>
      <c r="E8" s="77">
        <f>+English!N43</f>
        <v>0</v>
      </c>
      <c r="F8" s="77">
        <f>+English!O43</f>
        <v>1</v>
      </c>
      <c r="G8" s="77">
        <f>+English!P43</f>
        <v>1</v>
      </c>
      <c r="H8" s="77">
        <f>+English!Q43</f>
        <v>1</v>
      </c>
      <c r="I8" s="77">
        <f>+English!R43</f>
        <v>0</v>
      </c>
      <c r="J8" s="77">
        <f>+English!S43</f>
        <v>0</v>
      </c>
      <c r="K8" s="77">
        <f>+English!T43</f>
        <v>1</v>
      </c>
      <c r="L8" s="77">
        <f>+English!U43</f>
        <v>0</v>
      </c>
      <c r="M8" s="77">
        <f>+English!V43</f>
        <v>0</v>
      </c>
      <c r="N8" s="77">
        <f>+English!W43</f>
        <v>0</v>
      </c>
      <c r="O8" s="77">
        <f t="shared" ref="O8:O16" si="0">SUM(C8:N8)</f>
        <v>16</v>
      </c>
      <c r="P8" s="79"/>
    </row>
    <row r="9" spans="1:16" ht="20.100000000000001" customHeight="1">
      <c r="A9" s="78">
        <v>2</v>
      </c>
      <c r="B9" s="58" t="s">
        <v>948</v>
      </c>
      <c r="C9" s="77">
        <f>+'Room Attendent'!L43</f>
        <v>7</v>
      </c>
      <c r="D9" s="77">
        <f>+'Room Attendent'!M43</f>
        <v>6</v>
      </c>
      <c r="E9" s="77">
        <f>+'Room Attendent'!N43</f>
        <v>0</v>
      </c>
      <c r="F9" s="77">
        <f>+'Room Attendent'!O43</f>
        <v>2</v>
      </c>
      <c r="G9" s="77">
        <f>+'Room Attendent'!P43</f>
        <v>1</v>
      </c>
      <c r="H9" s="77">
        <f>+'Room Attendent'!Q43</f>
        <v>0</v>
      </c>
      <c r="I9" s="77">
        <f>+'Room Attendent'!R43</f>
        <v>0</v>
      </c>
      <c r="J9" s="77">
        <f>+'Room Attendent'!S43</f>
        <v>0</v>
      </c>
      <c r="K9" s="77">
        <f>+'Room Attendent'!T43</f>
        <v>0</v>
      </c>
      <c r="L9" s="77">
        <f>+'Room Attendent'!U43</f>
        <v>0</v>
      </c>
      <c r="M9" s="77">
        <f>+'Room Attendent'!V43</f>
        <v>0</v>
      </c>
      <c r="N9" s="77">
        <f>+'Room Attendent'!W43</f>
        <v>0</v>
      </c>
      <c r="O9" s="77">
        <f t="shared" si="0"/>
        <v>16</v>
      </c>
      <c r="P9" s="79"/>
    </row>
    <row r="10" spans="1:16" ht="20.100000000000001" customHeight="1">
      <c r="A10" s="78">
        <v>3</v>
      </c>
      <c r="B10" s="58" t="s">
        <v>949</v>
      </c>
      <c r="C10" s="77">
        <f>+'Roti dan Pertiserie'!L43</f>
        <v>9</v>
      </c>
      <c r="D10" s="77">
        <f>+'Roti dan Pertiserie'!M43</f>
        <v>5</v>
      </c>
      <c r="E10" s="77">
        <f>+'Roti dan Pertiserie'!N43</f>
        <v>1</v>
      </c>
      <c r="F10" s="77">
        <f>+'Roti dan Pertiserie'!O43</f>
        <v>0</v>
      </c>
      <c r="G10" s="77">
        <f>+'Roti dan Pertiserie'!P43</f>
        <v>0</v>
      </c>
      <c r="H10" s="77">
        <f>+'Roti dan Pertiserie'!Q43</f>
        <v>1</v>
      </c>
      <c r="I10" s="77">
        <f>+'Roti dan Pertiserie'!R43</f>
        <v>0</v>
      </c>
      <c r="J10" s="77">
        <f>+'Roti dan Pertiserie'!S43</f>
        <v>0</v>
      </c>
      <c r="K10" s="77">
        <f>+'Roti dan Pertiserie'!T43</f>
        <v>0</v>
      </c>
      <c r="L10" s="77">
        <f>+'Roti dan Pertiserie'!U43</f>
        <v>0</v>
      </c>
      <c r="M10" s="77">
        <f>+'Roti dan Pertiserie'!V43</f>
        <v>0</v>
      </c>
      <c r="N10" s="77">
        <f>+'Roti dan Pertiserie'!W43</f>
        <v>0</v>
      </c>
      <c r="O10" s="77">
        <f t="shared" si="0"/>
        <v>16</v>
      </c>
      <c r="P10" s="79"/>
    </row>
    <row r="11" spans="1:16" ht="20.100000000000001" customHeight="1">
      <c r="A11" s="78">
        <v>4</v>
      </c>
      <c r="B11" s="59" t="s">
        <v>952</v>
      </c>
      <c r="C11" s="77">
        <f>+poa!L43</f>
        <v>7</v>
      </c>
      <c r="D11" s="77">
        <f>+poa!M43</f>
        <v>3</v>
      </c>
      <c r="E11" s="77">
        <f>+poa!N43</f>
        <v>0</v>
      </c>
      <c r="F11" s="77">
        <f>+poa!O43</f>
        <v>3</v>
      </c>
      <c r="G11" s="77">
        <f>+poa!P43</f>
        <v>1</v>
      </c>
      <c r="H11" s="77">
        <f>+poa!Q43</f>
        <v>2</v>
      </c>
      <c r="I11" s="77">
        <f>+poa!R43</f>
        <v>0</v>
      </c>
      <c r="J11" s="77">
        <f>+poa!S43</f>
        <v>0</v>
      </c>
      <c r="K11" s="77">
        <f>+poa!T43</f>
        <v>0</v>
      </c>
      <c r="L11" s="77">
        <f>+poa!U43</f>
        <v>0</v>
      </c>
      <c r="M11" s="77">
        <f>+poa!V43</f>
        <v>0</v>
      </c>
      <c r="N11" s="77">
        <f>+poa!W43</f>
        <v>0</v>
      </c>
      <c r="O11" s="77">
        <f t="shared" si="0"/>
        <v>16</v>
      </c>
      <c r="P11" s="79"/>
    </row>
    <row r="12" spans="1:16" ht="20.100000000000001" customHeight="1">
      <c r="A12" s="78">
        <v>5</v>
      </c>
      <c r="B12" s="59" t="s">
        <v>950</v>
      </c>
      <c r="C12" s="77">
        <f>+PAP!L43</f>
        <v>6</v>
      </c>
      <c r="D12" s="77">
        <f>+PAP!M43</f>
        <v>4</v>
      </c>
      <c r="E12" s="77">
        <f>+PAP!N43</f>
        <v>0</v>
      </c>
      <c r="F12" s="77">
        <f>+PAP!O43</f>
        <v>1</v>
      </c>
      <c r="G12" s="77">
        <f>+PAP!P43</f>
        <v>0</v>
      </c>
      <c r="H12" s="77">
        <f>+PAP!Q43</f>
        <v>3</v>
      </c>
      <c r="I12" s="77">
        <f>+PAP!R43</f>
        <v>0</v>
      </c>
      <c r="J12" s="77">
        <f>+PAP!S43</f>
        <v>0</v>
      </c>
      <c r="K12" s="77">
        <f>+PAP!T43</f>
        <v>0</v>
      </c>
      <c r="L12" s="77">
        <f>+PAP!U43</f>
        <v>0</v>
      </c>
      <c r="M12" s="77">
        <f>+PAP!V43</f>
        <v>2</v>
      </c>
      <c r="N12" s="77">
        <f>+PAP!W43</f>
        <v>0</v>
      </c>
      <c r="O12" s="77">
        <f t="shared" si="0"/>
        <v>16</v>
      </c>
      <c r="P12" s="79"/>
    </row>
    <row r="13" spans="1:16" ht="20.100000000000001" customHeight="1">
      <c r="A13" s="78">
        <v>6</v>
      </c>
      <c r="B13" s="58" t="s">
        <v>951</v>
      </c>
      <c r="C13" s="77">
        <f>+perkom!L43</f>
        <v>8</v>
      </c>
      <c r="D13" s="77">
        <f>+perkom!M43</f>
        <v>5</v>
      </c>
      <c r="E13" s="77">
        <f>+perkom!N43</f>
        <v>0</v>
      </c>
      <c r="F13" s="77">
        <f>+perkom!O43</f>
        <v>1</v>
      </c>
      <c r="G13" s="77">
        <f>+perkom!P43</f>
        <v>2</v>
      </c>
      <c r="H13" s="77">
        <f>+perkom!Q43</f>
        <v>0</v>
      </c>
      <c r="I13" s="77">
        <f>+perkom!R43</f>
        <v>0</v>
      </c>
      <c r="J13" s="77">
        <f>+perkom!S43</f>
        <v>0</v>
      </c>
      <c r="K13" s="77">
        <f>+perkom!T43</f>
        <v>0</v>
      </c>
      <c r="L13" s="77">
        <f>+perkom!U43</f>
        <v>0</v>
      </c>
      <c r="M13" s="77">
        <f>+perkom!V43</f>
        <v>0</v>
      </c>
      <c r="N13" s="77">
        <f>+perkom!W43</f>
        <v>0</v>
      </c>
      <c r="O13" s="77">
        <f t="shared" si="0"/>
        <v>16</v>
      </c>
      <c r="P13" s="79"/>
    </row>
    <row r="14" spans="1:16" ht="20.100000000000001" customHeight="1">
      <c r="A14" s="78">
        <v>7</v>
      </c>
      <c r="B14" s="56" t="s">
        <v>8</v>
      </c>
      <c r="C14" s="77">
        <f>+Menjahit!L43</f>
        <v>6</v>
      </c>
      <c r="D14" s="77">
        <f>+Menjahit!M43</f>
        <v>6</v>
      </c>
      <c r="E14" s="77">
        <f>+Menjahit!N43</f>
        <v>0</v>
      </c>
      <c r="F14" s="77">
        <f>+Menjahit!O43</f>
        <v>1</v>
      </c>
      <c r="G14" s="77">
        <f>+Menjahit!P43</f>
        <v>0</v>
      </c>
      <c r="H14" s="77">
        <f>+Menjahit!Q43</f>
        <v>3</v>
      </c>
      <c r="I14" s="77">
        <f>+Menjahit!R43</f>
        <v>0</v>
      </c>
      <c r="J14" s="77">
        <f>+Menjahit!S43</f>
        <v>0</v>
      </c>
      <c r="K14" s="77">
        <f>+Menjahit!T43</f>
        <v>0</v>
      </c>
      <c r="L14" s="77">
        <f>+Menjahit!U43</f>
        <v>0</v>
      </c>
      <c r="M14" s="77">
        <f>+Menjahit!V43</f>
        <v>0</v>
      </c>
      <c r="N14" s="77">
        <f>+Menjahit!W43</f>
        <v>0</v>
      </c>
      <c r="O14" s="77">
        <f t="shared" si="0"/>
        <v>16</v>
      </c>
      <c r="P14" s="79"/>
    </row>
    <row r="15" spans="1:16" ht="20.100000000000001" customHeight="1">
      <c r="A15" s="78">
        <v>8</v>
      </c>
      <c r="B15" s="53" t="s">
        <v>6</v>
      </c>
      <c r="C15" s="77">
        <f>+AC!L43</f>
        <v>6</v>
      </c>
      <c r="D15" s="77">
        <f>+AC!M43</f>
        <v>4</v>
      </c>
      <c r="E15" s="77">
        <f>+AC!N43</f>
        <v>0</v>
      </c>
      <c r="F15" s="77">
        <f>+AC!O43</f>
        <v>2</v>
      </c>
      <c r="G15" s="77">
        <f>+AC!P43</f>
        <v>1</v>
      </c>
      <c r="H15" s="77">
        <f>+AC!Q43</f>
        <v>0</v>
      </c>
      <c r="I15" s="77">
        <f>+AC!R43</f>
        <v>2</v>
      </c>
      <c r="J15" s="77">
        <f>+AC!S43</f>
        <v>0</v>
      </c>
      <c r="K15" s="77">
        <f>+AC!T43</f>
        <v>0</v>
      </c>
      <c r="L15" s="77">
        <f>+AC!U43</f>
        <v>0</v>
      </c>
      <c r="M15" s="77">
        <f>+AC!V43</f>
        <v>1</v>
      </c>
      <c r="N15" s="77">
        <f>+AC!W43</f>
        <v>0</v>
      </c>
      <c r="O15" s="77">
        <f t="shared" si="0"/>
        <v>16</v>
      </c>
      <c r="P15" s="75"/>
    </row>
    <row r="16" spans="1:16" ht="20.100000000000001" customHeight="1">
      <c r="A16" s="78">
        <v>9</v>
      </c>
      <c r="B16" s="55" t="s">
        <v>7</v>
      </c>
      <c r="C16" s="77">
        <f>+las!L43</f>
        <v>10</v>
      </c>
      <c r="D16" s="77">
        <f>+las!M43</f>
        <v>4</v>
      </c>
      <c r="E16" s="77">
        <f>+las!N43</f>
        <v>0</v>
      </c>
      <c r="F16" s="77">
        <f>+las!O43</f>
        <v>0</v>
      </c>
      <c r="G16" s="77">
        <f>+las!P43</f>
        <v>0</v>
      </c>
      <c r="H16" s="77">
        <f>+las!Q43</f>
        <v>1</v>
      </c>
      <c r="I16" s="77">
        <f>+las!R43</f>
        <v>0</v>
      </c>
      <c r="J16" s="77">
        <f>+las!S43</f>
        <v>0</v>
      </c>
      <c r="K16" s="77">
        <f>+las!T43</f>
        <v>0</v>
      </c>
      <c r="L16" s="77">
        <f>+las!U43</f>
        <v>0</v>
      </c>
      <c r="M16" s="77">
        <f>+las!V43</f>
        <v>0</v>
      </c>
      <c r="N16" s="77">
        <f>+las!W43</f>
        <v>1</v>
      </c>
      <c r="O16" s="77">
        <f t="shared" si="0"/>
        <v>16</v>
      </c>
      <c r="P16" s="75"/>
    </row>
    <row r="17" spans="1:16" ht="20.100000000000001" customHeight="1">
      <c r="A17" s="186" t="s">
        <v>5</v>
      </c>
      <c r="B17" s="187"/>
      <c r="C17" s="76">
        <f t="shared" ref="C17:O17" si="1">SUM(C8:C16)</f>
        <v>67</v>
      </c>
      <c r="D17" s="76">
        <f t="shared" si="1"/>
        <v>41</v>
      </c>
      <c r="E17" s="76">
        <f t="shared" si="1"/>
        <v>1</v>
      </c>
      <c r="F17" s="76">
        <f t="shared" si="1"/>
        <v>11</v>
      </c>
      <c r="G17" s="76">
        <f t="shared" si="1"/>
        <v>6</v>
      </c>
      <c r="H17" s="76">
        <f t="shared" si="1"/>
        <v>11</v>
      </c>
      <c r="I17" s="76">
        <f t="shared" si="1"/>
        <v>2</v>
      </c>
      <c r="J17" s="76">
        <f t="shared" si="1"/>
        <v>0</v>
      </c>
      <c r="K17" s="76">
        <f t="shared" si="1"/>
        <v>1</v>
      </c>
      <c r="L17" s="76">
        <f t="shared" si="1"/>
        <v>0</v>
      </c>
      <c r="M17" s="76">
        <f t="shared" si="1"/>
        <v>3</v>
      </c>
      <c r="N17" s="76">
        <f t="shared" si="1"/>
        <v>1</v>
      </c>
      <c r="O17" s="76">
        <f t="shared" si="1"/>
        <v>144</v>
      </c>
      <c r="P17" s="75"/>
    </row>
    <row r="18" spans="1:16" ht="32.25" customHeight="1" thickBot="1">
      <c r="A18" s="188" t="s">
        <v>4</v>
      </c>
      <c r="B18" s="189"/>
      <c r="C18" s="74">
        <f t="shared" ref="C18:N18" si="2">+C17/$O$17*100</f>
        <v>46.527777777777779</v>
      </c>
      <c r="D18" s="74">
        <f t="shared" si="2"/>
        <v>28.472222222222221</v>
      </c>
      <c r="E18" s="74">
        <f t="shared" si="2"/>
        <v>0.69444444444444442</v>
      </c>
      <c r="F18" s="74">
        <f t="shared" si="2"/>
        <v>7.6388888888888893</v>
      </c>
      <c r="G18" s="74">
        <f t="shared" si="2"/>
        <v>4.1666666666666661</v>
      </c>
      <c r="H18" s="74">
        <f t="shared" si="2"/>
        <v>7.6388888888888893</v>
      </c>
      <c r="I18" s="74">
        <f t="shared" si="2"/>
        <v>1.3888888888888888</v>
      </c>
      <c r="J18" s="74">
        <f t="shared" si="2"/>
        <v>0</v>
      </c>
      <c r="K18" s="74">
        <f t="shared" si="2"/>
        <v>0.69444444444444442</v>
      </c>
      <c r="L18" s="74">
        <f t="shared" si="2"/>
        <v>0</v>
      </c>
      <c r="M18" s="74">
        <f t="shared" si="2"/>
        <v>2.083333333333333</v>
      </c>
      <c r="N18" s="74">
        <f t="shared" si="2"/>
        <v>0.69444444444444442</v>
      </c>
      <c r="O18" s="5">
        <f>SUM(C18:N18)</f>
        <v>99.999999999999986</v>
      </c>
      <c r="P18" s="73"/>
    </row>
    <row r="19" spans="1:16" ht="15.75" thickTop="1">
      <c r="M19" s="3"/>
      <c r="N19" s="3"/>
    </row>
    <row r="20" spans="1:16">
      <c r="H20" s="170" t="s">
        <v>3</v>
      </c>
      <c r="I20" s="170"/>
      <c r="J20" s="170"/>
      <c r="K20" s="170"/>
      <c r="L20" s="170"/>
      <c r="M20" s="170"/>
      <c r="N20" s="170"/>
      <c r="O20" s="170"/>
    </row>
    <row r="21" spans="1:16">
      <c r="H21" s="171" t="s">
        <v>2</v>
      </c>
      <c r="I21" s="171"/>
      <c r="J21" s="171"/>
      <c r="K21" s="171"/>
      <c r="L21" s="171"/>
      <c r="M21" s="171"/>
      <c r="N21" s="171"/>
      <c r="O21" s="171"/>
    </row>
    <row r="22" spans="1:16">
      <c r="H22" s="161"/>
      <c r="I22" s="161"/>
      <c r="J22" s="161"/>
      <c r="K22" s="161"/>
      <c r="L22" s="161"/>
      <c r="M22" s="161"/>
      <c r="N22" s="161"/>
      <c r="O22" s="161"/>
    </row>
    <row r="23" spans="1:16">
      <c r="H23" s="161"/>
      <c r="I23" s="161"/>
      <c r="J23" s="161"/>
      <c r="K23" s="161"/>
      <c r="L23" s="161"/>
      <c r="M23" s="161"/>
      <c r="N23" s="161"/>
      <c r="O23" s="161"/>
    </row>
    <row r="24" spans="1:16">
      <c r="H24" s="161"/>
      <c r="I24" s="161"/>
      <c r="J24" s="161"/>
      <c r="K24" s="161"/>
      <c r="L24" s="161"/>
      <c r="M24" s="161"/>
      <c r="N24" s="161"/>
      <c r="O24" s="161"/>
    </row>
    <row r="25" spans="1:16">
      <c r="H25" s="161"/>
      <c r="I25" s="161"/>
      <c r="J25" s="161"/>
      <c r="K25" s="161"/>
      <c r="L25" s="161"/>
      <c r="M25" s="161"/>
      <c r="N25" s="161"/>
      <c r="O25" s="161"/>
    </row>
    <row r="26" spans="1:16">
      <c r="H26" s="162" t="s">
        <v>1</v>
      </c>
      <c r="I26" s="162"/>
      <c r="J26" s="162"/>
      <c r="K26" s="162"/>
      <c r="L26" s="162"/>
      <c r="M26" s="162"/>
      <c r="N26" s="162"/>
      <c r="O26" s="162"/>
    </row>
    <row r="27" spans="1:16">
      <c r="H27" s="163" t="s">
        <v>0</v>
      </c>
      <c r="I27" s="163"/>
      <c r="J27" s="163"/>
      <c r="K27" s="163"/>
      <c r="L27" s="163"/>
      <c r="M27" s="163"/>
      <c r="N27" s="163"/>
      <c r="O27" s="163"/>
    </row>
  </sheetData>
  <mergeCells count="18">
    <mergeCell ref="A1:P1"/>
    <mergeCell ref="A2:P2"/>
    <mergeCell ref="A3:P3"/>
    <mergeCell ref="A6:A7"/>
    <mergeCell ref="B6:B7"/>
    <mergeCell ref="C6:N6"/>
    <mergeCell ref="O6:O7"/>
    <mergeCell ref="P6:P7"/>
    <mergeCell ref="H24:O24"/>
    <mergeCell ref="H25:O25"/>
    <mergeCell ref="H26:O26"/>
    <mergeCell ref="H27:O27"/>
    <mergeCell ref="A17:B17"/>
    <mergeCell ref="A18:B18"/>
    <mergeCell ref="H20:O20"/>
    <mergeCell ref="H21:O21"/>
    <mergeCell ref="H22:O22"/>
    <mergeCell ref="H23:O23"/>
  </mergeCells>
  <printOptions horizontalCentered="1"/>
  <pageMargins left="0.5" right="0.36" top="0.75" bottom="0.75" header="0.3" footer="0.3"/>
  <pageSetup paperSize="9" scale="7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BF25-7853-4259-ADDB-36EBC6B9BC26}">
  <dimension ref="A1:X43"/>
  <sheetViews>
    <sheetView tabSelected="1" topLeftCell="A22" zoomScaleNormal="100" workbookViewId="0">
      <selection activeCell="F39" sqref="F39"/>
    </sheetView>
  </sheetViews>
  <sheetFormatPr defaultColWidth="9" defaultRowHeight="15"/>
  <cols>
    <col min="1" max="1" width="6.28515625" style="82" customWidth="1"/>
    <col min="2" max="2" width="30.85546875" style="82" customWidth="1"/>
    <col min="3" max="3" width="5.42578125" style="82" customWidth="1"/>
    <col min="4" max="4" width="8.7109375" style="82" customWidth="1"/>
    <col min="5" max="5" width="23.140625" style="82" customWidth="1"/>
    <col min="6" max="6" width="19.42578125" style="82" customWidth="1"/>
    <col min="7" max="7" width="22.5703125" style="83" customWidth="1"/>
    <col min="8" max="8" width="62.5703125" style="82" customWidth="1"/>
    <col min="9" max="9" width="18.5703125" style="82" customWidth="1"/>
    <col min="10" max="10" width="22.7109375" style="82" customWidth="1"/>
    <col min="11" max="11" width="32.7109375" style="82" customWidth="1"/>
    <col min="12" max="16384" width="9" style="82"/>
  </cols>
  <sheetData>
    <row r="1" spans="1:11" ht="15.75">
      <c r="A1" s="207" t="s">
        <v>124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1" ht="15.75">
      <c r="A2" s="88"/>
      <c r="B2" s="89"/>
      <c r="C2" s="90"/>
      <c r="D2" s="88"/>
      <c r="E2" s="91"/>
      <c r="F2" s="92"/>
      <c r="G2" s="93"/>
      <c r="H2" s="94"/>
      <c r="I2" s="95"/>
      <c r="J2" s="95"/>
    </row>
    <row r="3" spans="1:11" ht="15.75">
      <c r="A3" s="96" t="s">
        <v>25</v>
      </c>
      <c r="B3" s="96"/>
      <c r="C3" s="97" t="s">
        <v>113</v>
      </c>
      <c r="D3" s="200" t="s">
        <v>123</v>
      </c>
      <c r="E3" s="200"/>
      <c r="F3" s="200"/>
      <c r="G3" s="93"/>
      <c r="H3" s="94"/>
      <c r="I3" s="98"/>
      <c r="J3" s="98"/>
    </row>
    <row r="4" spans="1:11" ht="15.75">
      <c r="A4" s="96" t="s">
        <v>122</v>
      </c>
      <c r="B4" s="96"/>
      <c r="C4" s="97" t="s">
        <v>113</v>
      </c>
      <c r="D4" s="200"/>
      <c r="E4" s="200"/>
      <c r="F4" s="200"/>
      <c r="G4" s="93"/>
      <c r="H4" s="94"/>
      <c r="I4" s="98"/>
      <c r="J4" s="98"/>
    </row>
    <row r="5" spans="1:11" ht="15.75">
      <c r="A5" s="96" t="s">
        <v>121</v>
      </c>
      <c r="B5" s="96"/>
      <c r="C5" s="90" t="s">
        <v>113</v>
      </c>
      <c r="D5" s="200"/>
      <c r="E5" s="200"/>
      <c r="F5" s="200"/>
      <c r="G5" s="93"/>
      <c r="H5" s="94"/>
      <c r="I5" s="95"/>
      <c r="J5" s="95"/>
    </row>
    <row r="6" spans="1:11" ht="15.75">
      <c r="A6" s="96" t="s">
        <v>120</v>
      </c>
      <c r="B6" s="96"/>
      <c r="C6" s="97" t="s">
        <v>113</v>
      </c>
      <c r="D6" s="199" t="s">
        <v>119</v>
      </c>
      <c r="E6" s="199"/>
      <c r="F6" s="99"/>
      <c r="G6" s="93"/>
      <c r="H6" s="94"/>
      <c r="I6" s="95"/>
      <c r="J6" s="95"/>
    </row>
    <row r="7" spans="1:11" ht="15.75">
      <c r="A7" s="96" t="s">
        <v>118</v>
      </c>
      <c r="B7" s="96"/>
      <c r="C7" s="97" t="s">
        <v>113</v>
      </c>
      <c r="D7" s="199" t="s">
        <v>117</v>
      </c>
      <c r="E7" s="199"/>
      <c r="F7" s="99"/>
      <c r="G7" s="93"/>
      <c r="H7" s="94"/>
      <c r="I7" s="100"/>
      <c r="J7" s="100"/>
    </row>
    <row r="8" spans="1:11" ht="15.75">
      <c r="A8" s="96" t="s">
        <v>116</v>
      </c>
      <c r="B8" s="96"/>
      <c r="C8" s="97" t="s">
        <v>113</v>
      </c>
      <c r="D8" s="199" t="s">
        <v>115</v>
      </c>
      <c r="E8" s="199"/>
      <c r="F8" s="99"/>
      <c r="G8" s="93"/>
      <c r="H8" s="94"/>
      <c r="I8" s="100"/>
      <c r="J8" s="100"/>
    </row>
    <row r="9" spans="1:11" ht="15.75">
      <c r="A9" s="96" t="s">
        <v>114</v>
      </c>
      <c r="B9" s="96"/>
      <c r="C9" s="97" t="s">
        <v>113</v>
      </c>
      <c r="D9" s="200" t="s">
        <v>112</v>
      </c>
      <c r="E9" s="200"/>
      <c r="F9" s="101"/>
      <c r="G9" s="93"/>
      <c r="H9" s="94"/>
      <c r="I9" s="100"/>
      <c r="J9" s="100"/>
    </row>
    <row r="10" spans="1:11" ht="15.75">
      <c r="A10" s="102"/>
      <c r="B10" s="103"/>
      <c r="C10" s="104"/>
      <c r="D10" s="102"/>
      <c r="E10" s="105"/>
      <c r="F10" s="106"/>
      <c r="G10" s="107"/>
      <c r="H10" s="108"/>
      <c r="I10" s="109"/>
      <c r="J10" s="109"/>
    </row>
    <row r="11" spans="1:11" ht="16.5" thickBot="1">
      <c r="A11" s="110"/>
      <c r="B11" s="111"/>
      <c r="C11" s="110"/>
      <c r="D11" s="110"/>
      <c r="E11" s="112"/>
      <c r="F11" s="113"/>
      <c r="G11" s="114"/>
      <c r="H11" s="115"/>
      <c r="I11" s="110"/>
      <c r="J11" s="110"/>
    </row>
    <row r="12" spans="1:11" ht="15.75" customHeight="1" thickTop="1">
      <c r="A12" s="201" t="s">
        <v>111</v>
      </c>
      <c r="B12" s="203" t="s">
        <v>110</v>
      </c>
      <c r="C12" s="203" t="s">
        <v>109</v>
      </c>
      <c r="D12" s="193" t="s">
        <v>108</v>
      </c>
      <c r="E12" s="205" t="s">
        <v>107</v>
      </c>
      <c r="F12" s="193" t="s">
        <v>106</v>
      </c>
      <c r="G12" s="193"/>
      <c r="H12" s="193" t="s">
        <v>105</v>
      </c>
      <c r="I12" s="193" t="s">
        <v>104</v>
      </c>
      <c r="J12" s="195" t="s">
        <v>103</v>
      </c>
      <c r="K12" s="197" t="s">
        <v>102</v>
      </c>
    </row>
    <row r="13" spans="1:11" ht="15" customHeight="1">
      <c r="A13" s="202"/>
      <c r="B13" s="204"/>
      <c r="C13" s="204"/>
      <c r="D13" s="194"/>
      <c r="E13" s="206"/>
      <c r="F13" s="194"/>
      <c r="G13" s="194"/>
      <c r="H13" s="194"/>
      <c r="I13" s="194"/>
      <c r="J13" s="196"/>
      <c r="K13" s="198"/>
    </row>
    <row r="14" spans="1:11" ht="30" customHeight="1">
      <c r="A14" s="116">
        <v>1</v>
      </c>
      <c r="B14" s="117" t="s">
        <v>101</v>
      </c>
      <c r="C14" s="118" t="s">
        <v>11</v>
      </c>
      <c r="D14" s="118" t="s">
        <v>16</v>
      </c>
      <c r="E14" s="152" t="s">
        <v>901</v>
      </c>
      <c r="F14" s="120" t="s">
        <v>100</v>
      </c>
      <c r="G14" s="121" t="s">
        <v>1032</v>
      </c>
      <c r="H14" s="122" t="s">
        <v>1033</v>
      </c>
      <c r="I14" s="123" t="s">
        <v>56</v>
      </c>
      <c r="J14" s="124" t="s">
        <v>1015</v>
      </c>
      <c r="K14" s="159" t="s">
        <v>99</v>
      </c>
    </row>
    <row r="15" spans="1:11" ht="30" customHeight="1">
      <c r="A15" s="116">
        <v>2</v>
      </c>
      <c r="B15" s="117" t="s">
        <v>1034</v>
      </c>
      <c r="C15" s="118" t="s">
        <v>11</v>
      </c>
      <c r="D15" s="118" t="s">
        <v>12</v>
      </c>
      <c r="E15" s="152" t="s">
        <v>902</v>
      </c>
      <c r="F15" s="120" t="s">
        <v>98</v>
      </c>
      <c r="G15" s="121" t="s">
        <v>97</v>
      </c>
      <c r="H15" s="122" t="s">
        <v>1035</v>
      </c>
      <c r="I15" s="123" t="s">
        <v>34</v>
      </c>
      <c r="J15" s="124" t="s">
        <v>1016</v>
      </c>
      <c r="K15" s="159" t="s">
        <v>96</v>
      </c>
    </row>
    <row r="16" spans="1:11" ht="30" customHeight="1">
      <c r="A16" s="116">
        <v>3</v>
      </c>
      <c r="B16" s="125" t="s">
        <v>95</v>
      </c>
      <c r="C16" s="126" t="s">
        <v>10</v>
      </c>
      <c r="D16" s="126" t="s">
        <v>20</v>
      </c>
      <c r="E16" s="152" t="s">
        <v>903</v>
      </c>
      <c r="F16" s="128" t="s">
        <v>42</v>
      </c>
      <c r="G16" s="129" t="s">
        <v>1031</v>
      </c>
      <c r="H16" s="130" t="s">
        <v>1036</v>
      </c>
      <c r="I16" s="131" t="s">
        <v>42</v>
      </c>
      <c r="J16" s="132" t="s">
        <v>1017</v>
      </c>
      <c r="K16" s="159" t="s">
        <v>94</v>
      </c>
    </row>
    <row r="17" spans="1:11" ht="30" customHeight="1">
      <c r="A17" s="116">
        <v>4</v>
      </c>
      <c r="B17" s="117" t="s">
        <v>93</v>
      </c>
      <c r="C17" s="118" t="s">
        <v>11</v>
      </c>
      <c r="D17" s="118" t="s">
        <v>16</v>
      </c>
      <c r="E17" s="152" t="s">
        <v>904</v>
      </c>
      <c r="F17" s="120" t="s">
        <v>92</v>
      </c>
      <c r="G17" s="121" t="s">
        <v>91</v>
      </c>
      <c r="H17" s="122" t="s">
        <v>1037</v>
      </c>
      <c r="I17" s="123" t="s">
        <v>42</v>
      </c>
      <c r="J17" s="124" t="s">
        <v>1018</v>
      </c>
      <c r="K17" s="159" t="s">
        <v>90</v>
      </c>
    </row>
    <row r="18" spans="1:11" ht="30" customHeight="1">
      <c r="A18" s="116">
        <v>5</v>
      </c>
      <c r="B18" s="117" t="s">
        <v>89</v>
      </c>
      <c r="C18" s="118" t="s">
        <v>11</v>
      </c>
      <c r="D18" s="118" t="s">
        <v>12</v>
      </c>
      <c r="E18" s="152" t="s">
        <v>905</v>
      </c>
      <c r="F18" s="120" t="s">
        <v>1038</v>
      </c>
      <c r="G18" s="121" t="s">
        <v>1039</v>
      </c>
      <c r="H18" s="122" t="s">
        <v>1040</v>
      </c>
      <c r="I18" s="123" t="s">
        <v>88</v>
      </c>
      <c r="J18" s="124" t="s">
        <v>1019</v>
      </c>
      <c r="K18" s="159" t="s">
        <v>87</v>
      </c>
    </row>
    <row r="19" spans="1:11" ht="30" customHeight="1">
      <c r="A19" s="133">
        <v>6</v>
      </c>
      <c r="B19" s="128" t="s">
        <v>86</v>
      </c>
      <c r="C19" s="126" t="s">
        <v>10</v>
      </c>
      <c r="D19" s="126" t="s">
        <v>20</v>
      </c>
      <c r="E19" s="152" t="s">
        <v>906</v>
      </c>
      <c r="F19" s="128" t="s">
        <v>42</v>
      </c>
      <c r="G19" s="129" t="s">
        <v>85</v>
      </c>
      <c r="H19" s="134" t="s">
        <v>1041</v>
      </c>
      <c r="I19" s="131" t="s">
        <v>42</v>
      </c>
      <c r="J19" s="132" t="s">
        <v>1020</v>
      </c>
      <c r="K19" s="159" t="s">
        <v>84</v>
      </c>
    </row>
    <row r="20" spans="1:11" ht="30" customHeight="1">
      <c r="A20" s="116">
        <v>7</v>
      </c>
      <c r="B20" s="117" t="s">
        <v>83</v>
      </c>
      <c r="C20" s="118" t="s">
        <v>10</v>
      </c>
      <c r="D20" s="118" t="s">
        <v>20</v>
      </c>
      <c r="E20" s="152" t="s">
        <v>907</v>
      </c>
      <c r="F20" s="120" t="s">
        <v>42</v>
      </c>
      <c r="G20" s="121" t="s">
        <v>82</v>
      </c>
      <c r="H20" s="122" t="s">
        <v>1042</v>
      </c>
      <c r="I20" s="123" t="s">
        <v>42</v>
      </c>
      <c r="J20" s="124" t="s">
        <v>1021</v>
      </c>
      <c r="K20" s="159" t="s">
        <v>81</v>
      </c>
    </row>
    <row r="21" spans="1:11" ht="30" customHeight="1">
      <c r="A21" s="116">
        <v>8</v>
      </c>
      <c r="B21" s="117" t="s">
        <v>1043</v>
      </c>
      <c r="C21" s="118" t="s">
        <v>11</v>
      </c>
      <c r="D21" s="118" t="s">
        <v>16</v>
      </c>
      <c r="E21" s="152" t="s">
        <v>908</v>
      </c>
      <c r="F21" s="120" t="s">
        <v>79</v>
      </c>
      <c r="G21" s="121" t="s">
        <v>1044</v>
      </c>
      <c r="H21" s="122" t="s">
        <v>1045</v>
      </c>
      <c r="I21" s="123" t="s">
        <v>42</v>
      </c>
      <c r="J21" s="124" t="s">
        <v>1022</v>
      </c>
      <c r="K21" s="159" t="s">
        <v>78</v>
      </c>
    </row>
    <row r="22" spans="1:11" s="85" customFormat="1" ht="30" customHeight="1">
      <c r="A22" s="116">
        <v>9</v>
      </c>
      <c r="B22" s="117" t="s">
        <v>1046</v>
      </c>
      <c r="C22" s="118" t="s">
        <v>11</v>
      </c>
      <c r="D22" s="118" t="s">
        <v>17</v>
      </c>
      <c r="E22" s="152" t="s">
        <v>909</v>
      </c>
      <c r="F22" s="120" t="s">
        <v>77</v>
      </c>
      <c r="G22" s="121" t="s">
        <v>76</v>
      </c>
      <c r="H22" s="122" t="s">
        <v>1047</v>
      </c>
      <c r="I22" s="123" t="s">
        <v>56</v>
      </c>
      <c r="J22" s="124" t="s">
        <v>1023</v>
      </c>
      <c r="K22" s="159" t="s">
        <v>75</v>
      </c>
    </row>
    <row r="23" spans="1:11" ht="30" customHeight="1">
      <c r="A23" s="116">
        <v>10</v>
      </c>
      <c r="B23" s="125" t="s">
        <v>1048</v>
      </c>
      <c r="C23" s="126" t="s">
        <v>11</v>
      </c>
      <c r="D23" s="126" t="s">
        <v>20</v>
      </c>
      <c r="E23" s="152" t="s">
        <v>910</v>
      </c>
      <c r="F23" s="128" t="s">
        <v>74</v>
      </c>
      <c r="G23" s="129" t="s">
        <v>73</v>
      </c>
      <c r="H23" s="130" t="s">
        <v>1049</v>
      </c>
      <c r="I23" s="131" t="s">
        <v>56</v>
      </c>
      <c r="J23" s="132" t="s">
        <v>1024</v>
      </c>
      <c r="K23" s="159" t="s">
        <v>72</v>
      </c>
    </row>
    <row r="24" spans="1:11" ht="30" customHeight="1">
      <c r="A24" s="133">
        <v>11</v>
      </c>
      <c r="B24" s="125" t="s">
        <v>71</v>
      </c>
      <c r="C24" s="126" t="s">
        <v>11</v>
      </c>
      <c r="D24" s="126" t="s">
        <v>16</v>
      </c>
      <c r="E24" s="152" t="s">
        <v>911</v>
      </c>
      <c r="F24" s="128" t="s">
        <v>42</v>
      </c>
      <c r="G24" s="129" t="s">
        <v>70</v>
      </c>
      <c r="H24" s="130" t="s">
        <v>1050</v>
      </c>
      <c r="I24" s="131" t="s">
        <v>42</v>
      </c>
      <c r="J24" s="132" t="s">
        <v>1025</v>
      </c>
      <c r="K24" s="159" t="s">
        <v>69</v>
      </c>
    </row>
    <row r="25" spans="1:11" ht="30" customHeight="1">
      <c r="A25" s="116">
        <v>12</v>
      </c>
      <c r="B25" s="117" t="s">
        <v>68</v>
      </c>
      <c r="C25" s="118" t="s">
        <v>10</v>
      </c>
      <c r="D25" s="118" t="s">
        <v>12</v>
      </c>
      <c r="E25" s="152" t="s">
        <v>912</v>
      </c>
      <c r="F25" s="120" t="s">
        <v>38</v>
      </c>
      <c r="G25" s="121" t="s">
        <v>67</v>
      </c>
      <c r="H25" s="122" t="s">
        <v>1051</v>
      </c>
      <c r="I25" s="123" t="s">
        <v>66</v>
      </c>
      <c r="J25" s="124" t="s">
        <v>1026</v>
      </c>
      <c r="K25" s="159" t="s">
        <v>65</v>
      </c>
    </row>
    <row r="26" spans="1:11" ht="30" customHeight="1">
      <c r="A26" s="116">
        <v>13</v>
      </c>
      <c r="B26" s="117" t="s">
        <v>64</v>
      </c>
      <c r="C26" s="118" t="s">
        <v>10</v>
      </c>
      <c r="D26" s="118" t="s">
        <v>20</v>
      </c>
      <c r="E26" s="152" t="s">
        <v>913</v>
      </c>
      <c r="F26" s="120" t="s">
        <v>42</v>
      </c>
      <c r="G26" s="121" t="s">
        <v>63</v>
      </c>
      <c r="H26" s="122" t="s">
        <v>1053</v>
      </c>
      <c r="I26" s="123" t="s">
        <v>42</v>
      </c>
      <c r="J26" s="124" t="s">
        <v>1027</v>
      </c>
      <c r="K26" s="159" t="s">
        <v>62</v>
      </c>
    </row>
    <row r="27" spans="1:11" ht="30" customHeight="1">
      <c r="A27" s="116">
        <v>14</v>
      </c>
      <c r="B27" s="117" t="s">
        <v>61</v>
      </c>
      <c r="C27" s="118" t="s">
        <v>10</v>
      </c>
      <c r="D27" s="118" t="s">
        <v>18</v>
      </c>
      <c r="E27" s="152" t="s">
        <v>914</v>
      </c>
      <c r="F27" s="120" t="s">
        <v>60</v>
      </c>
      <c r="G27" s="121" t="s">
        <v>1052</v>
      </c>
      <c r="H27" s="122" t="s">
        <v>1054</v>
      </c>
      <c r="I27" s="123" t="s">
        <v>42</v>
      </c>
      <c r="J27" s="124" t="s">
        <v>1028</v>
      </c>
      <c r="K27" s="159" t="s">
        <v>59</v>
      </c>
    </row>
    <row r="28" spans="1:11" ht="30" customHeight="1">
      <c r="A28" s="116">
        <v>15</v>
      </c>
      <c r="B28" s="117" t="s">
        <v>58</v>
      </c>
      <c r="C28" s="118" t="s">
        <v>10</v>
      </c>
      <c r="D28" s="118" t="s">
        <v>20</v>
      </c>
      <c r="E28" s="152" t="s">
        <v>915</v>
      </c>
      <c r="F28" s="120" t="s">
        <v>57</v>
      </c>
      <c r="G28" s="121" t="s">
        <v>1055</v>
      </c>
      <c r="H28" s="122" t="s">
        <v>1056</v>
      </c>
      <c r="I28" s="123" t="s">
        <v>56</v>
      </c>
      <c r="J28" s="124" t="s">
        <v>1029</v>
      </c>
      <c r="K28" s="159" t="s">
        <v>55</v>
      </c>
    </row>
    <row r="29" spans="1:11" ht="30" customHeight="1" thickBot="1">
      <c r="A29" s="135">
        <v>16</v>
      </c>
      <c r="B29" s="136" t="s">
        <v>1058</v>
      </c>
      <c r="C29" s="137" t="s">
        <v>10</v>
      </c>
      <c r="D29" s="137" t="s">
        <v>12</v>
      </c>
      <c r="E29" s="153" t="s">
        <v>916</v>
      </c>
      <c r="F29" s="139" t="s">
        <v>54</v>
      </c>
      <c r="G29" s="140" t="s">
        <v>53</v>
      </c>
      <c r="H29" s="141" t="s">
        <v>1057</v>
      </c>
      <c r="I29" s="142" t="s">
        <v>52</v>
      </c>
      <c r="J29" s="143" t="s">
        <v>1030</v>
      </c>
      <c r="K29" s="160" t="s">
        <v>51</v>
      </c>
    </row>
    <row r="30" spans="1:11" ht="15.75" thickTop="1">
      <c r="A30" s="144"/>
      <c r="B30" s="145"/>
      <c r="C30" s="144"/>
      <c r="D30" s="144"/>
      <c r="E30" s="145"/>
      <c r="F30" s="146"/>
      <c r="G30" s="147"/>
      <c r="H30" s="146"/>
      <c r="I30" s="145"/>
      <c r="J30" s="145"/>
    </row>
    <row r="31" spans="1:11">
      <c r="A31" s="144"/>
      <c r="B31" s="145"/>
      <c r="C31" s="144"/>
      <c r="D31" s="144"/>
      <c r="E31" s="145"/>
      <c r="F31" s="146"/>
      <c r="G31" s="147"/>
      <c r="H31" s="148" t="s">
        <v>50</v>
      </c>
      <c r="I31" s="148"/>
      <c r="J31" s="148"/>
    </row>
    <row r="32" spans="1:11">
      <c r="A32" s="144"/>
      <c r="B32" s="145"/>
      <c r="C32" s="144"/>
      <c r="D32" s="144"/>
      <c r="E32" s="145"/>
      <c r="F32" s="146"/>
      <c r="G32" s="147"/>
      <c r="H32" s="192" t="s">
        <v>49</v>
      </c>
      <c r="I32" s="192"/>
      <c r="J32" s="192"/>
    </row>
    <row r="33" spans="1:24">
      <c r="A33" s="144"/>
      <c r="B33" s="145"/>
      <c r="C33" s="144"/>
      <c r="D33" s="144"/>
      <c r="E33" s="145"/>
      <c r="F33" s="146"/>
      <c r="G33" s="147"/>
      <c r="H33" s="192" t="s">
        <v>48</v>
      </c>
      <c r="I33" s="192"/>
      <c r="J33" s="192"/>
    </row>
    <row r="34" spans="1:24">
      <c r="A34" s="144"/>
      <c r="B34" s="145"/>
      <c r="C34" s="144"/>
      <c r="D34" s="144"/>
      <c r="E34" s="145"/>
      <c r="F34" s="146"/>
      <c r="G34" s="147"/>
      <c r="H34" s="192"/>
      <c r="I34" s="192"/>
      <c r="J34" s="192"/>
    </row>
    <row r="35" spans="1:24">
      <c r="A35" s="144"/>
      <c r="B35" s="145"/>
      <c r="C35" s="144"/>
      <c r="D35" s="144"/>
      <c r="E35" s="145"/>
      <c r="F35" s="146"/>
      <c r="G35" s="147"/>
      <c r="H35" s="149"/>
      <c r="I35" s="149"/>
      <c r="J35" s="149"/>
    </row>
    <row r="36" spans="1:24">
      <c r="A36" s="144"/>
      <c r="B36" s="145"/>
      <c r="C36" s="144"/>
      <c r="D36" s="144"/>
      <c r="E36" s="145"/>
      <c r="F36" s="146"/>
      <c r="G36" s="147"/>
      <c r="H36" s="192"/>
      <c r="I36" s="192"/>
      <c r="J36" s="192"/>
    </row>
    <row r="37" spans="1:24">
      <c r="A37" s="144"/>
      <c r="B37" s="145"/>
      <c r="C37" s="144"/>
      <c r="D37" s="144"/>
      <c r="E37" s="145"/>
      <c r="F37" s="146"/>
      <c r="G37" s="147"/>
      <c r="H37" s="192"/>
      <c r="I37" s="192"/>
      <c r="J37" s="192"/>
    </row>
    <row r="38" spans="1:24">
      <c r="A38" s="144"/>
      <c r="B38" s="145"/>
      <c r="C38" s="144"/>
      <c r="D38" s="144"/>
      <c r="E38" s="145"/>
      <c r="F38" s="146"/>
      <c r="G38" s="147"/>
      <c r="H38" s="191" t="s">
        <v>47</v>
      </c>
      <c r="I38" s="191"/>
      <c r="J38" s="191"/>
    </row>
    <row r="39" spans="1:24">
      <c r="A39" s="144"/>
      <c r="B39" s="145"/>
      <c r="C39" s="144"/>
      <c r="D39" s="144"/>
      <c r="E39" s="145"/>
      <c r="F39" s="146"/>
      <c r="G39" s="147"/>
      <c r="H39" s="192" t="s">
        <v>46</v>
      </c>
      <c r="I39" s="192"/>
      <c r="J39" s="192"/>
    </row>
    <row r="40" spans="1:24" ht="15.75">
      <c r="A40" s="84"/>
      <c r="B40" s="154" t="s">
        <v>953</v>
      </c>
      <c r="C40" s="155">
        <f>COUNTIF(C14:C29,"L")</f>
        <v>8</v>
      </c>
      <c r="D40" s="156" t="s">
        <v>954</v>
      </c>
      <c r="E40" s="145"/>
      <c r="F40" s="146"/>
      <c r="G40" s="147"/>
      <c r="H40" s="146"/>
      <c r="I40" s="145"/>
      <c r="J40" s="145"/>
      <c r="K40"/>
      <c r="L40" s="157" t="s">
        <v>21</v>
      </c>
      <c r="M40" s="157" t="s">
        <v>20</v>
      </c>
      <c r="N40" s="157" t="s">
        <v>19</v>
      </c>
      <c r="O40" s="157" t="s">
        <v>18</v>
      </c>
      <c r="P40" s="157" t="s">
        <v>17</v>
      </c>
      <c r="Q40" s="157" t="s">
        <v>16</v>
      </c>
      <c r="R40" s="157" t="s">
        <v>15</v>
      </c>
      <c r="S40" s="157" t="s">
        <v>14</v>
      </c>
      <c r="T40" s="157" t="s">
        <v>13</v>
      </c>
      <c r="U40" s="157" t="s">
        <v>12</v>
      </c>
      <c r="V40" s="156"/>
      <c r="W40" s="156"/>
      <c r="X40" s="156"/>
    </row>
    <row r="41" spans="1:24" ht="15.75">
      <c r="A41" s="84"/>
      <c r="B41" s="154" t="s">
        <v>955</v>
      </c>
      <c r="C41" s="155">
        <f>COUNTIF(C14:C29,"P")</f>
        <v>8</v>
      </c>
      <c r="D41" s="156" t="s">
        <v>954</v>
      </c>
      <c r="E41" s="145"/>
      <c r="F41" s="146"/>
      <c r="G41" s="147"/>
      <c r="H41" s="146"/>
      <c r="I41" s="145"/>
      <c r="J41" s="145"/>
      <c r="K41"/>
      <c r="L41" s="155">
        <f>COUNTIF(D14:D29,"SD")</f>
        <v>0</v>
      </c>
      <c r="M41" s="155">
        <f>COUNTIF(D14:D29,"SMP")</f>
        <v>6</v>
      </c>
      <c r="N41" s="155">
        <f>COUNTIF(D14:D29,"MTs.")</f>
        <v>0</v>
      </c>
      <c r="O41" s="155">
        <f>COUNTIF(D14:D29,"SMA")</f>
        <v>1</v>
      </c>
      <c r="P41" s="155">
        <f>COUNTIF(D14:D29,"MA")</f>
        <v>1</v>
      </c>
      <c r="Q41" s="155">
        <f>COUNTIF(D14:D29,"SMK")</f>
        <v>4</v>
      </c>
      <c r="R41" s="155">
        <f>COUNTIF(D14:D29,"D1")</f>
        <v>0</v>
      </c>
      <c r="S41" s="155">
        <f>COUNTIF(D14:D29,"D3")</f>
        <v>0</v>
      </c>
      <c r="T41" s="155">
        <f>COUNTIF(D14:D29,"D4")</f>
        <v>0</v>
      </c>
      <c r="U41" s="155">
        <f>COUNTIF(D14:D39,"S1")</f>
        <v>4</v>
      </c>
      <c r="V41" s="156"/>
      <c r="W41" s="156"/>
      <c r="X41" s="156">
        <f>SUM(L41:V41)</f>
        <v>16</v>
      </c>
    </row>
    <row r="42" spans="1:24">
      <c r="B42"/>
      <c r="C42"/>
      <c r="D42"/>
      <c r="E42"/>
      <c r="F42"/>
      <c r="G42"/>
      <c r="H42"/>
      <c r="I42"/>
      <c r="J42"/>
      <c r="K42"/>
      <c r="L42" s="158" t="s">
        <v>956</v>
      </c>
      <c r="M42" s="158" t="s">
        <v>957</v>
      </c>
      <c r="N42" s="158" t="s">
        <v>40</v>
      </c>
      <c r="O42" s="158" t="s">
        <v>958</v>
      </c>
      <c r="P42" s="158" t="s">
        <v>959</v>
      </c>
      <c r="Q42" s="158" t="s">
        <v>960</v>
      </c>
      <c r="R42" s="158" t="s">
        <v>961</v>
      </c>
      <c r="S42" s="158" t="s">
        <v>962</v>
      </c>
      <c r="T42" s="158" t="s">
        <v>963</v>
      </c>
      <c r="U42" s="158" t="s">
        <v>964</v>
      </c>
      <c r="V42" s="158" t="s">
        <v>965</v>
      </c>
      <c r="W42" s="156" t="s">
        <v>966</v>
      </c>
      <c r="X42" s="156"/>
    </row>
    <row r="43" spans="1:24">
      <c r="B43"/>
      <c r="C43"/>
      <c r="D43"/>
      <c r="E43"/>
      <c r="F43"/>
      <c r="G43"/>
      <c r="H43"/>
      <c r="I43"/>
      <c r="J43"/>
      <c r="K43"/>
      <c r="L43" s="155">
        <f>COUNTIF(I14:I29,"Mataram")</f>
        <v>8</v>
      </c>
      <c r="M43" s="155">
        <f>COUNTIF(I14:I39,"Lombok Barat")</f>
        <v>4</v>
      </c>
      <c r="N43" s="155">
        <f>COUNTIF(I14:I39,"Lombok Utara")</f>
        <v>0</v>
      </c>
      <c r="O43" s="155">
        <f>COUNTIF(I14:I39,"Lombok Tengah")</f>
        <v>1</v>
      </c>
      <c r="P43" s="155">
        <f>COUNTIF(I14:I39,"Lombok Timur")</f>
        <v>1</v>
      </c>
      <c r="Q43" s="155">
        <f>COUNTIF(I14:I29,"Sumbawa")</f>
        <v>1</v>
      </c>
      <c r="R43" s="155">
        <f>COUNTIF(I14:I29,"Sumbawa barat")</f>
        <v>0</v>
      </c>
      <c r="S43" s="155"/>
      <c r="T43" s="155">
        <f>COUNTIF(I14:I29,"Dompu")</f>
        <v>1</v>
      </c>
      <c r="U43" s="155">
        <f>COUNTIF(I14:I29,"Kabupaten Bima")</f>
        <v>0</v>
      </c>
      <c r="V43" s="155">
        <f>COUNTIF(I14:I29,"Bima")</f>
        <v>0</v>
      </c>
      <c r="W43" s="156"/>
      <c r="X43" s="156">
        <f>SUM(L43:V43)</f>
        <v>16</v>
      </c>
    </row>
  </sheetData>
  <mergeCells count="25">
    <mergeCell ref="A1:J1"/>
    <mergeCell ref="D3:F3"/>
    <mergeCell ref="D4:F4"/>
    <mergeCell ref="D5:F5"/>
    <mergeCell ref="D6:E6"/>
    <mergeCell ref="D7:E7"/>
    <mergeCell ref="D8:E8"/>
    <mergeCell ref="D9:E9"/>
    <mergeCell ref="A12:A13"/>
    <mergeCell ref="B12:B13"/>
    <mergeCell ref="C12:C13"/>
    <mergeCell ref="D12:D13"/>
    <mergeCell ref="E12:E13"/>
    <mergeCell ref="F12:G13"/>
    <mergeCell ref="H12:H13"/>
    <mergeCell ref="I12:I13"/>
    <mergeCell ref="J12:J13"/>
    <mergeCell ref="K12:K13"/>
    <mergeCell ref="H38:J38"/>
    <mergeCell ref="H39:J39"/>
    <mergeCell ref="H32:J32"/>
    <mergeCell ref="H33:J33"/>
    <mergeCell ref="H34:J34"/>
    <mergeCell ref="H36:J36"/>
    <mergeCell ref="H37:J37"/>
  </mergeCells>
  <hyperlinks>
    <hyperlink ref="K15" r:id="rId1" xr:uid="{1041E07B-C14A-434E-B7F8-715110E355CA}"/>
    <hyperlink ref="K16" r:id="rId2" xr:uid="{216C7FC9-DDCF-4A7C-A18A-A358AF736E82}"/>
    <hyperlink ref="K17" r:id="rId3" xr:uid="{E3A20ABE-2155-442C-AB03-EC4A5DF041E6}"/>
    <hyperlink ref="K21" r:id="rId4" xr:uid="{A51716D9-7AEE-49C2-9A0E-A355BBF22F8D}"/>
    <hyperlink ref="K18" r:id="rId5" xr:uid="{64F7D7F7-2F43-4949-88A0-BCF75AAC45DD}"/>
    <hyperlink ref="K19" r:id="rId6" xr:uid="{242144EE-6A8F-4AB3-8D40-38E9206E292D}"/>
    <hyperlink ref="K20" r:id="rId7" xr:uid="{89F2F93C-3424-45BC-985C-56649A93ECD5}"/>
    <hyperlink ref="K22" r:id="rId8" xr:uid="{4DED2AEB-8582-4B9B-999C-8AD50B1AB5ED}"/>
    <hyperlink ref="K23" r:id="rId9" xr:uid="{405535F8-277A-487D-B480-B7556B4AC76F}"/>
    <hyperlink ref="K24" r:id="rId10" xr:uid="{50CCE85E-0936-4D7C-AAEE-AE28683C6141}"/>
    <hyperlink ref="K25" r:id="rId11" xr:uid="{578F4F5A-7E30-4C69-A0A5-31D9BA9F570B}"/>
    <hyperlink ref="K26" r:id="rId12" xr:uid="{B28C3219-763B-4AA3-97C1-8826406E2532}"/>
    <hyperlink ref="K29" r:id="rId13" xr:uid="{EE3F25CB-8574-444E-9F2C-5CFB1FE7CAB6}"/>
    <hyperlink ref="K27" r:id="rId14" xr:uid="{64307379-81EF-459F-A2D0-FC3FE8A1AED7}"/>
    <hyperlink ref="K28" r:id="rId15" xr:uid="{B8258DE5-0B05-4889-A403-92A5D3FBF888}"/>
    <hyperlink ref="K14" r:id="rId16" xr:uid="{3A1D6210-5FE0-49ED-A32F-9F15C3F52566}"/>
  </hyperlinks>
  <pageMargins left="0.7" right="0.7" top="0.75" bottom="0.75" header="0.3" footer="0.3"/>
  <pageSetup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5C9E-918C-403A-8BD9-5A348F70B841}">
  <dimension ref="A1:X43"/>
  <sheetViews>
    <sheetView topLeftCell="G16" zoomScaleNormal="100" workbookViewId="0">
      <selection activeCell="K12" sqref="K12:K13"/>
    </sheetView>
  </sheetViews>
  <sheetFormatPr defaultColWidth="9" defaultRowHeight="15"/>
  <cols>
    <col min="1" max="1" width="6.28515625" style="82" customWidth="1"/>
    <col min="2" max="2" width="30.140625" style="82" customWidth="1"/>
    <col min="3" max="3" width="5.42578125" style="82" customWidth="1"/>
    <col min="4" max="4" width="8.7109375" style="82" customWidth="1"/>
    <col min="5" max="5" width="23.140625" style="82" customWidth="1"/>
    <col min="6" max="6" width="19.42578125" style="82" customWidth="1"/>
    <col min="7" max="7" width="22.5703125" style="83" customWidth="1"/>
    <col min="8" max="8" width="62.5703125" style="82" customWidth="1"/>
    <col min="9" max="9" width="18.5703125" style="82" customWidth="1"/>
    <col min="10" max="10" width="22.7109375" style="82" customWidth="1"/>
    <col min="11" max="11" width="42.28515625" style="82" customWidth="1"/>
    <col min="12" max="16384" width="9" style="82"/>
  </cols>
  <sheetData>
    <row r="1" spans="1:11" ht="15.75">
      <c r="A1" s="207" t="s">
        <v>124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1" ht="15.75">
      <c r="A2" s="88"/>
      <c r="B2" s="89"/>
      <c r="C2" s="90"/>
      <c r="D2" s="88"/>
      <c r="E2" s="91"/>
      <c r="F2" s="92"/>
      <c r="G2" s="93"/>
      <c r="H2" s="94"/>
      <c r="I2" s="95"/>
      <c r="J2" s="95"/>
    </row>
    <row r="3" spans="1:11" ht="15.75">
      <c r="A3" s="96" t="s">
        <v>25</v>
      </c>
      <c r="B3" s="96"/>
      <c r="C3" s="97" t="s">
        <v>113</v>
      </c>
      <c r="D3" s="200" t="s">
        <v>794</v>
      </c>
      <c r="E3" s="200"/>
      <c r="F3" s="200"/>
      <c r="G3" s="93"/>
      <c r="H3" s="94"/>
      <c r="I3" s="98"/>
      <c r="J3" s="98"/>
    </row>
    <row r="4" spans="1:11" ht="15.75">
      <c r="A4" s="96" t="s">
        <v>122</v>
      </c>
      <c r="B4" s="96"/>
      <c r="C4" s="97" t="s">
        <v>113</v>
      </c>
      <c r="D4" s="200"/>
      <c r="E4" s="200"/>
      <c r="F4" s="200"/>
      <c r="G4" s="93"/>
      <c r="H4" s="94"/>
      <c r="I4" s="98"/>
      <c r="J4" s="98"/>
    </row>
    <row r="5" spans="1:11" ht="15.75">
      <c r="A5" s="96" t="s">
        <v>121</v>
      </c>
      <c r="B5" s="96"/>
      <c r="C5" s="90" t="s">
        <v>113</v>
      </c>
      <c r="D5" s="200" t="s">
        <v>793</v>
      </c>
      <c r="E5" s="200"/>
      <c r="F5" s="200"/>
      <c r="G5" s="93"/>
      <c r="H5" s="94"/>
      <c r="I5" s="95"/>
      <c r="J5" s="95"/>
    </row>
    <row r="6" spans="1:11" ht="15.75">
      <c r="A6" s="96" t="s">
        <v>120</v>
      </c>
      <c r="B6" s="96"/>
      <c r="C6" s="97" t="s">
        <v>113</v>
      </c>
      <c r="D6" s="199" t="s">
        <v>119</v>
      </c>
      <c r="E6" s="199"/>
      <c r="F6" s="99"/>
      <c r="G6" s="93"/>
      <c r="H6" s="94"/>
      <c r="I6" s="95"/>
      <c r="J6" s="95"/>
    </row>
    <row r="7" spans="1:11" ht="15.75">
      <c r="A7" s="96" t="s">
        <v>118</v>
      </c>
      <c r="B7" s="96"/>
      <c r="C7" s="97" t="s">
        <v>113</v>
      </c>
      <c r="D7" s="199" t="s">
        <v>117</v>
      </c>
      <c r="E7" s="199"/>
      <c r="F7" s="99"/>
      <c r="G7" s="93"/>
      <c r="H7" s="94"/>
      <c r="I7" s="100"/>
      <c r="J7" s="100"/>
    </row>
    <row r="8" spans="1:11" ht="15.75">
      <c r="A8" s="96" t="s">
        <v>116</v>
      </c>
      <c r="B8" s="96"/>
      <c r="C8" s="97" t="s">
        <v>113</v>
      </c>
      <c r="D8" s="199" t="s">
        <v>115</v>
      </c>
      <c r="E8" s="199"/>
      <c r="F8" s="99"/>
      <c r="G8" s="93"/>
      <c r="H8" s="94"/>
      <c r="I8" s="100"/>
      <c r="J8" s="100"/>
    </row>
    <row r="9" spans="1:11" ht="15.75">
      <c r="A9" s="96" t="s">
        <v>114</v>
      </c>
      <c r="B9" s="96"/>
      <c r="C9" s="97" t="s">
        <v>113</v>
      </c>
      <c r="D9" s="200" t="s">
        <v>112</v>
      </c>
      <c r="E9" s="200"/>
      <c r="F9" s="101"/>
      <c r="G9" s="93"/>
      <c r="H9" s="94"/>
      <c r="I9" s="100"/>
      <c r="J9" s="100"/>
    </row>
    <row r="10" spans="1:11" ht="15.75">
      <c r="A10" s="102"/>
      <c r="B10" s="103"/>
      <c r="C10" s="104"/>
      <c r="D10" s="102"/>
      <c r="E10" s="105"/>
      <c r="F10" s="106"/>
      <c r="G10" s="107"/>
      <c r="H10" s="108"/>
      <c r="I10" s="109"/>
      <c r="J10" s="109"/>
    </row>
    <row r="11" spans="1:11" ht="16.5" thickBot="1">
      <c r="A11" s="110"/>
      <c r="B11" s="111"/>
      <c r="C11" s="110"/>
      <c r="D11" s="110"/>
      <c r="E11" s="112"/>
      <c r="F11" s="113"/>
      <c r="G11" s="114"/>
      <c r="H11" s="115"/>
      <c r="I11" s="110"/>
      <c r="J11" s="110"/>
    </row>
    <row r="12" spans="1:11" ht="15.75" customHeight="1" thickTop="1">
      <c r="A12" s="201" t="s">
        <v>111</v>
      </c>
      <c r="B12" s="203" t="s">
        <v>110</v>
      </c>
      <c r="C12" s="203" t="s">
        <v>109</v>
      </c>
      <c r="D12" s="193" t="s">
        <v>108</v>
      </c>
      <c r="E12" s="205" t="s">
        <v>107</v>
      </c>
      <c r="F12" s="193" t="s">
        <v>106</v>
      </c>
      <c r="G12" s="193"/>
      <c r="H12" s="193" t="s">
        <v>105</v>
      </c>
      <c r="I12" s="193" t="s">
        <v>104</v>
      </c>
      <c r="J12" s="195" t="s">
        <v>103</v>
      </c>
      <c r="K12" s="197" t="s">
        <v>102</v>
      </c>
    </row>
    <row r="13" spans="1:11" ht="15" customHeight="1">
      <c r="A13" s="202"/>
      <c r="B13" s="204"/>
      <c r="C13" s="204"/>
      <c r="D13" s="194"/>
      <c r="E13" s="206"/>
      <c r="F13" s="194"/>
      <c r="G13" s="194"/>
      <c r="H13" s="194"/>
      <c r="I13" s="194"/>
      <c r="J13" s="196"/>
      <c r="K13" s="198"/>
    </row>
    <row r="14" spans="1:11" ht="30" customHeight="1">
      <c r="A14" s="116">
        <v>1</v>
      </c>
      <c r="B14" s="117" t="s">
        <v>792</v>
      </c>
      <c r="C14" s="118" t="s">
        <v>11</v>
      </c>
      <c r="D14" s="118" t="s">
        <v>17</v>
      </c>
      <c r="E14" s="119" t="s">
        <v>791</v>
      </c>
      <c r="F14" s="120" t="s">
        <v>790</v>
      </c>
      <c r="G14" s="121" t="s">
        <v>789</v>
      </c>
      <c r="H14" s="122" t="s">
        <v>788</v>
      </c>
      <c r="I14" s="123" t="s">
        <v>42</v>
      </c>
      <c r="J14" s="124" t="s">
        <v>787</v>
      </c>
      <c r="K14" s="159" t="s">
        <v>786</v>
      </c>
    </row>
    <row r="15" spans="1:11" ht="30" customHeight="1">
      <c r="A15" s="116">
        <v>2</v>
      </c>
      <c r="B15" s="117" t="s">
        <v>785</v>
      </c>
      <c r="C15" s="118" t="s">
        <v>11</v>
      </c>
      <c r="D15" s="118" t="s">
        <v>12</v>
      </c>
      <c r="E15" s="119" t="s">
        <v>784</v>
      </c>
      <c r="F15" s="120" t="s">
        <v>783</v>
      </c>
      <c r="G15" s="121" t="s">
        <v>782</v>
      </c>
      <c r="H15" s="122" t="s">
        <v>781</v>
      </c>
      <c r="I15" s="123" t="s">
        <v>42</v>
      </c>
      <c r="J15" s="124" t="s">
        <v>780</v>
      </c>
      <c r="K15" s="159" t="s">
        <v>779</v>
      </c>
    </row>
    <row r="16" spans="1:11" ht="30" customHeight="1">
      <c r="A16" s="116">
        <v>3</v>
      </c>
      <c r="B16" s="125" t="s">
        <v>778</v>
      </c>
      <c r="C16" s="126" t="s">
        <v>10</v>
      </c>
      <c r="D16" s="126" t="s">
        <v>18</v>
      </c>
      <c r="E16" s="127" t="s">
        <v>777</v>
      </c>
      <c r="F16" s="128" t="s">
        <v>776</v>
      </c>
      <c r="G16" s="129" t="s">
        <v>775</v>
      </c>
      <c r="H16" s="130" t="s">
        <v>774</v>
      </c>
      <c r="I16" s="131" t="s">
        <v>42</v>
      </c>
      <c r="J16" s="132" t="s">
        <v>773</v>
      </c>
      <c r="K16" s="159" t="s">
        <v>772</v>
      </c>
    </row>
    <row r="17" spans="1:11" ht="30" customHeight="1">
      <c r="A17" s="116">
        <v>4</v>
      </c>
      <c r="B17" s="117" t="s">
        <v>771</v>
      </c>
      <c r="C17" s="118" t="s">
        <v>11</v>
      </c>
      <c r="D17" s="118" t="s">
        <v>18</v>
      </c>
      <c r="E17" s="119" t="s">
        <v>770</v>
      </c>
      <c r="F17" s="120" t="s">
        <v>769</v>
      </c>
      <c r="G17" s="121" t="s">
        <v>768</v>
      </c>
      <c r="H17" s="122" t="s">
        <v>767</v>
      </c>
      <c r="I17" s="123" t="s">
        <v>56</v>
      </c>
      <c r="J17" s="124" t="s">
        <v>766</v>
      </c>
      <c r="K17" s="159" t="s">
        <v>765</v>
      </c>
    </row>
    <row r="18" spans="1:11" ht="30" customHeight="1">
      <c r="A18" s="116">
        <v>5</v>
      </c>
      <c r="B18" s="117" t="s">
        <v>764</v>
      </c>
      <c r="C18" s="118" t="s">
        <v>11</v>
      </c>
      <c r="D18" s="118" t="s">
        <v>18</v>
      </c>
      <c r="E18" s="119" t="s">
        <v>763</v>
      </c>
      <c r="F18" s="120" t="s">
        <v>497</v>
      </c>
      <c r="G18" s="121" t="s">
        <v>762</v>
      </c>
      <c r="H18" s="122" t="s">
        <v>761</v>
      </c>
      <c r="I18" s="123" t="s">
        <v>760</v>
      </c>
      <c r="J18" s="124" t="s">
        <v>759</v>
      </c>
      <c r="K18" s="159" t="s">
        <v>758</v>
      </c>
    </row>
    <row r="19" spans="1:11" ht="30" customHeight="1">
      <c r="A19" s="133">
        <v>6</v>
      </c>
      <c r="B19" s="125" t="s">
        <v>757</v>
      </c>
      <c r="C19" s="126" t="s">
        <v>11</v>
      </c>
      <c r="D19" s="126" t="s">
        <v>18</v>
      </c>
      <c r="E19" s="127" t="s">
        <v>756</v>
      </c>
      <c r="F19" s="128" t="s">
        <v>755</v>
      </c>
      <c r="G19" s="129" t="s">
        <v>754</v>
      </c>
      <c r="H19" s="134" t="s">
        <v>753</v>
      </c>
      <c r="I19" s="131" t="s">
        <v>56</v>
      </c>
      <c r="J19" s="132" t="s">
        <v>752</v>
      </c>
      <c r="K19" s="159" t="s">
        <v>751</v>
      </c>
    </row>
    <row r="20" spans="1:11" ht="30" customHeight="1">
      <c r="A20" s="116">
        <v>7</v>
      </c>
      <c r="B20" s="117" t="s">
        <v>750</v>
      </c>
      <c r="C20" s="118" t="s">
        <v>11</v>
      </c>
      <c r="D20" s="118" t="s">
        <v>18</v>
      </c>
      <c r="E20" s="119" t="s">
        <v>749</v>
      </c>
      <c r="F20" s="120" t="s">
        <v>748</v>
      </c>
      <c r="G20" s="121" t="s">
        <v>747</v>
      </c>
      <c r="H20" s="122" t="s">
        <v>746</v>
      </c>
      <c r="I20" s="123" t="s">
        <v>42</v>
      </c>
      <c r="J20" s="124" t="s">
        <v>745</v>
      </c>
      <c r="K20" s="159" t="s">
        <v>744</v>
      </c>
    </row>
    <row r="21" spans="1:11" ht="30" customHeight="1">
      <c r="A21" s="116">
        <v>8</v>
      </c>
      <c r="B21" s="117" t="s">
        <v>743</v>
      </c>
      <c r="C21" s="118" t="s">
        <v>11</v>
      </c>
      <c r="D21" s="118" t="s">
        <v>18</v>
      </c>
      <c r="E21" s="119" t="s">
        <v>742</v>
      </c>
      <c r="F21" s="120" t="s">
        <v>741</v>
      </c>
      <c r="G21" s="121" t="s">
        <v>740</v>
      </c>
      <c r="H21" s="122" t="s">
        <v>739</v>
      </c>
      <c r="I21" s="123" t="s">
        <v>42</v>
      </c>
      <c r="J21" s="124" t="s">
        <v>738</v>
      </c>
      <c r="K21" s="159" t="s">
        <v>737</v>
      </c>
    </row>
    <row r="22" spans="1:11" s="85" customFormat="1" ht="30" customHeight="1">
      <c r="A22" s="116">
        <v>9</v>
      </c>
      <c r="B22" s="117" t="s">
        <v>736</v>
      </c>
      <c r="C22" s="118" t="s">
        <v>11</v>
      </c>
      <c r="D22" s="118" t="s">
        <v>12</v>
      </c>
      <c r="E22" s="119" t="s">
        <v>735</v>
      </c>
      <c r="F22" s="120" t="s">
        <v>734</v>
      </c>
      <c r="G22" s="121" t="s">
        <v>733</v>
      </c>
      <c r="H22" s="122" t="s">
        <v>732</v>
      </c>
      <c r="I22" s="123" t="s">
        <v>56</v>
      </c>
      <c r="J22" s="124" t="s">
        <v>731</v>
      </c>
      <c r="K22" s="159" t="s">
        <v>730</v>
      </c>
    </row>
    <row r="23" spans="1:11" ht="30" customHeight="1">
      <c r="A23" s="116">
        <v>10</v>
      </c>
      <c r="B23" s="125" t="s">
        <v>729</v>
      </c>
      <c r="C23" s="126" t="s">
        <v>10</v>
      </c>
      <c r="D23" s="126" t="s">
        <v>12</v>
      </c>
      <c r="E23" s="127" t="s">
        <v>728</v>
      </c>
      <c r="F23" s="128" t="s">
        <v>727</v>
      </c>
      <c r="G23" s="129" t="s">
        <v>726</v>
      </c>
      <c r="H23" s="130" t="s">
        <v>725</v>
      </c>
      <c r="I23" s="131" t="s">
        <v>52</v>
      </c>
      <c r="J23" s="132" t="s">
        <v>724</v>
      </c>
      <c r="K23" s="159" t="s">
        <v>723</v>
      </c>
    </row>
    <row r="24" spans="1:11" ht="30" customHeight="1">
      <c r="A24" s="133">
        <v>11</v>
      </c>
      <c r="B24" s="125" t="s">
        <v>722</v>
      </c>
      <c r="C24" s="126" t="s">
        <v>11</v>
      </c>
      <c r="D24" s="126" t="s">
        <v>17</v>
      </c>
      <c r="E24" s="127" t="s">
        <v>721</v>
      </c>
      <c r="F24" s="128" t="s">
        <v>42</v>
      </c>
      <c r="G24" s="129" t="s">
        <v>720</v>
      </c>
      <c r="H24" s="130" t="s">
        <v>719</v>
      </c>
      <c r="I24" s="131" t="s">
        <v>56</v>
      </c>
      <c r="J24" s="132" t="s">
        <v>718</v>
      </c>
      <c r="K24" s="159" t="s">
        <v>717</v>
      </c>
    </row>
    <row r="25" spans="1:11" ht="30" customHeight="1">
      <c r="A25" s="116">
        <v>12</v>
      </c>
      <c r="B25" s="117" t="s">
        <v>716</v>
      </c>
      <c r="C25" s="118" t="s">
        <v>11</v>
      </c>
      <c r="D25" s="118" t="s">
        <v>12</v>
      </c>
      <c r="E25" s="119" t="s">
        <v>715</v>
      </c>
      <c r="F25" s="120" t="s">
        <v>714</v>
      </c>
      <c r="G25" s="121" t="s">
        <v>713</v>
      </c>
      <c r="H25" s="122" t="s">
        <v>712</v>
      </c>
      <c r="I25" s="123" t="s">
        <v>88</v>
      </c>
      <c r="J25" s="124" t="s">
        <v>711</v>
      </c>
      <c r="K25" s="159" t="s">
        <v>710</v>
      </c>
    </row>
    <row r="26" spans="1:11" ht="30" customHeight="1">
      <c r="A26" s="116">
        <v>13</v>
      </c>
      <c r="B26" s="117" t="s">
        <v>709</v>
      </c>
      <c r="C26" s="118" t="s">
        <v>11</v>
      </c>
      <c r="D26" s="118" t="s">
        <v>18</v>
      </c>
      <c r="E26" s="119" t="s">
        <v>708</v>
      </c>
      <c r="F26" s="120" t="s">
        <v>707</v>
      </c>
      <c r="G26" s="121" t="s">
        <v>706</v>
      </c>
      <c r="H26" s="122" t="s">
        <v>705</v>
      </c>
      <c r="I26" s="123" t="s">
        <v>42</v>
      </c>
      <c r="J26" s="124" t="s">
        <v>704</v>
      </c>
      <c r="K26" s="159" t="s">
        <v>703</v>
      </c>
    </row>
    <row r="27" spans="1:11" ht="30" customHeight="1">
      <c r="A27" s="116">
        <v>14</v>
      </c>
      <c r="B27" s="117" t="s">
        <v>702</v>
      </c>
      <c r="C27" s="118" t="s">
        <v>10</v>
      </c>
      <c r="D27" s="118" t="s">
        <v>18</v>
      </c>
      <c r="E27" s="119" t="s">
        <v>701</v>
      </c>
      <c r="F27" s="120" t="s">
        <v>42</v>
      </c>
      <c r="G27" s="121" t="s">
        <v>700</v>
      </c>
      <c r="H27" s="122" t="s">
        <v>699</v>
      </c>
      <c r="I27" s="123" t="s">
        <v>42</v>
      </c>
      <c r="J27" s="124" t="s">
        <v>698</v>
      </c>
      <c r="K27" s="159" t="s">
        <v>697</v>
      </c>
    </row>
    <row r="28" spans="1:11" ht="30" customHeight="1">
      <c r="A28" s="116">
        <v>15</v>
      </c>
      <c r="B28" s="117" t="s">
        <v>696</v>
      </c>
      <c r="C28" s="118" t="s">
        <v>11</v>
      </c>
      <c r="D28" s="118" t="s">
        <v>16</v>
      </c>
      <c r="E28" s="119" t="s">
        <v>695</v>
      </c>
      <c r="F28" s="120" t="s">
        <v>57</v>
      </c>
      <c r="G28" s="121" t="s">
        <v>694</v>
      </c>
      <c r="H28" s="122" t="s">
        <v>693</v>
      </c>
      <c r="I28" s="123" t="s">
        <v>56</v>
      </c>
      <c r="J28" s="124" t="s">
        <v>692</v>
      </c>
      <c r="K28" s="159" t="s">
        <v>691</v>
      </c>
    </row>
    <row r="29" spans="1:11" ht="30" customHeight="1" thickBot="1">
      <c r="A29" s="135">
        <v>16</v>
      </c>
      <c r="B29" s="136" t="s">
        <v>690</v>
      </c>
      <c r="C29" s="137" t="s">
        <v>11</v>
      </c>
      <c r="D29" s="137" t="s">
        <v>18</v>
      </c>
      <c r="E29" s="138" t="s">
        <v>689</v>
      </c>
      <c r="F29" s="139" t="s">
        <v>688</v>
      </c>
      <c r="G29" s="140" t="s">
        <v>687</v>
      </c>
      <c r="H29" s="141" t="s">
        <v>686</v>
      </c>
      <c r="I29" s="142" t="s">
        <v>88</v>
      </c>
      <c r="J29" s="143" t="s">
        <v>685</v>
      </c>
      <c r="K29" s="160" t="s">
        <v>684</v>
      </c>
    </row>
    <row r="30" spans="1:11" ht="15.75" thickTop="1">
      <c r="A30" s="144"/>
      <c r="B30" s="145"/>
      <c r="C30" s="144"/>
      <c r="D30" s="144"/>
      <c r="E30" s="145"/>
      <c r="F30" s="146"/>
      <c r="G30" s="147"/>
      <c r="H30" s="146"/>
      <c r="I30" s="145"/>
      <c r="J30" s="145"/>
    </row>
    <row r="31" spans="1:11">
      <c r="A31" s="144"/>
      <c r="B31" s="145"/>
      <c r="C31" s="144"/>
      <c r="D31" s="144"/>
      <c r="E31" s="145"/>
      <c r="F31" s="146"/>
      <c r="G31" s="147"/>
      <c r="H31" s="148" t="s">
        <v>50</v>
      </c>
      <c r="I31" s="148"/>
      <c r="J31" s="148"/>
    </row>
    <row r="32" spans="1:11">
      <c r="A32" s="144"/>
      <c r="B32" s="145"/>
      <c r="C32" s="144"/>
      <c r="D32" s="144"/>
      <c r="E32" s="145"/>
      <c r="F32" s="146"/>
      <c r="G32" s="147"/>
      <c r="H32" s="192" t="s">
        <v>49</v>
      </c>
      <c r="I32" s="192"/>
      <c r="J32" s="192"/>
    </row>
    <row r="33" spans="1:24">
      <c r="A33" s="144"/>
      <c r="B33" s="145"/>
      <c r="C33" s="144"/>
      <c r="D33" s="144"/>
      <c r="E33" s="145"/>
      <c r="F33" s="146"/>
      <c r="G33" s="147"/>
      <c r="H33" s="192" t="s">
        <v>48</v>
      </c>
      <c r="I33" s="192"/>
      <c r="J33" s="192"/>
    </row>
    <row r="34" spans="1:24">
      <c r="A34" s="144"/>
      <c r="B34" s="145"/>
      <c r="C34" s="144"/>
      <c r="D34" s="144"/>
      <c r="E34" s="145"/>
      <c r="F34" s="146"/>
      <c r="G34" s="147"/>
      <c r="H34" s="192"/>
      <c r="I34" s="192"/>
      <c r="J34" s="192"/>
    </row>
    <row r="35" spans="1:24">
      <c r="A35" s="144"/>
      <c r="B35" s="145"/>
      <c r="C35" s="144"/>
      <c r="D35" s="144"/>
      <c r="E35" s="145"/>
      <c r="F35" s="146"/>
      <c r="G35" s="147"/>
      <c r="H35" s="149"/>
      <c r="I35" s="149"/>
      <c r="J35" s="149"/>
    </row>
    <row r="36" spans="1:24">
      <c r="A36" s="144"/>
      <c r="B36" s="145"/>
      <c r="C36" s="144"/>
      <c r="D36" s="144"/>
      <c r="E36" s="145"/>
      <c r="F36" s="146"/>
      <c r="G36" s="147"/>
      <c r="H36" s="192"/>
      <c r="I36" s="192"/>
      <c r="J36" s="192"/>
    </row>
    <row r="37" spans="1:24">
      <c r="A37" s="144"/>
      <c r="B37" s="145"/>
      <c r="C37" s="144"/>
      <c r="D37" s="144"/>
      <c r="E37" s="145"/>
      <c r="F37" s="146"/>
      <c r="G37" s="147"/>
      <c r="H37" s="192"/>
      <c r="I37" s="192"/>
      <c r="J37" s="192"/>
    </row>
    <row r="38" spans="1:24">
      <c r="A38" s="144"/>
      <c r="B38" s="145"/>
      <c r="C38" s="144"/>
      <c r="D38" s="144"/>
      <c r="E38" s="145"/>
      <c r="F38" s="146"/>
      <c r="G38" s="147"/>
      <c r="H38" s="191" t="s">
        <v>47</v>
      </c>
      <c r="I38" s="191"/>
      <c r="J38" s="191"/>
    </row>
    <row r="39" spans="1:24">
      <c r="A39" s="144"/>
      <c r="B39" s="145"/>
      <c r="C39" s="144"/>
      <c r="D39" s="144"/>
      <c r="E39" s="145"/>
      <c r="F39" s="146"/>
      <c r="G39" s="147"/>
      <c r="H39" s="192" t="s">
        <v>46</v>
      </c>
      <c r="I39" s="192"/>
      <c r="J39" s="192"/>
    </row>
    <row r="40" spans="1:24" ht="15.75">
      <c r="A40" s="84"/>
      <c r="B40" s="154" t="s">
        <v>953</v>
      </c>
      <c r="C40" s="155">
        <f>COUNTIF(C14:C29,"L")</f>
        <v>13</v>
      </c>
      <c r="D40" s="156" t="s">
        <v>954</v>
      </c>
      <c r="E40" s="145"/>
      <c r="F40" s="146"/>
      <c r="G40" s="147"/>
      <c r="H40" s="146"/>
      <c r="I40" s="145"/>
      <c r="J40" s="145"/>
      <c r="K40"/>
      <c r="L40" s="157" t="s">
        <v>21</v>
      </c>
      <c r="M40" s="157" t="s">
        <v>20</v>
      </c>
      <c r="N40" s="157" t="s">
        <v>19</v>
      </c>
      <c r="O40" s="157" t="s">
        <v>18</v>
      </c>
      <c r="P40" s="157" t="s">
        <v>17</v>
      </c>
      <c r="Q40" s="157" t="s">
        <v>16</v>
      </c>
      <c r="R40" s="157" t="s">
        <v>15</v>
      </c>
      <c r="S40" s="157" t="s">
        <v>14</v>
      </c>
      <c r="T40" s="157" t="s">
        <v>13</v>
      </c>
      <c r="U40" s="157" t="s">
        <v>12</v>
      </c>
      <c r="V40" s="156"/>
      <c r="W40" s="156"/>
      <c r="X40" s="156"/>
    </row>
    <row r="41" spans="1:24" ht="15.75">
      <c r="A41" s="84"/>
      <c r="B41" s="154" t="s">
        <v>955</v>
      </c>
      <c r="C41" s="155">
        <f>COUNTIF(C14:C29,"P")</f>
        <v>3</v>
      </c>
      <c r="D41" s="156" t="s">
        <v>954</v>
      </c>
      <c r="E41" s="145"/>
      <c r="F41" s="146"/>
      <c r="G41" s="147"/>
      <c r="H41" s="146"/>
      <c r="I41" s="145"/>
      <c r="J41" s="145"/>
      <c r="K41"/>
      <c r="L41" s="155">
        <f>COUNTIF(D14:D29,"SD")</f>
        <v>0</v>
      </c>
      <c r="M41" s="155">
        <f>COUNTIF(D14:D29,"SMP")</f>
        <v>0</v>
      </c>
      <c r="N41" s="155">
        <f>COUNTIF(D14:D29,"MTs.")</f>
        <v>0</v>
      </c>
      <c r="O41" s="155">
        <f>COUNTIF(D14:D29,"SMA")</f>
        <v>9</v>
      </c>
      <c r="P41" s="155">
        <f>COUNTIF(D14:D29,"MA")</f>
        <v>2</v>
      </c>
      <c r="Q41" s="155">
        <f>COUNTIF(D14:D29,"SMK")</f>
        <v>1</v>
      </c>
      <c r="R41" s="155">
        <f>COUNTIF(D14:D29,"D1")</f>
        <v>0</v>
      </c>
      <c r="S41" s="155">
        <f>COUNTIF(D14:D29,"D3")</f>
        <v>0</v>
      </c>
      <c r="T41" s="155">
        <f>COUNTIF(D14:D29,"D4")</f>
        <v>0</v>
      </c>
      <c r="U41" s="155">
        <f>COUNTIF(D14:D39,"S1")</f>
        <v>4</v>
      </c>
      <c r="V41" s="156"/>
      <c r="W41" s="156"/>
      <c r="X41" s="156">
        <f>SUM(L41:V41)</f>
        <v>16</v>
      </c>
    </row>
    <row r="42" spans="1:24">
      <c r="B42"/>
      <c r="C42"/>
      <c r="D42"/>
      <c r="E42"/>
      <c r="F42"/>
      <c r="G42"/>
      <c r="H42"/>
      <c r="I42"/>
      <c r="J42"/>
      <c r="K42"/>
      <c r="L42" s="158" t="s">
        <v>956</v>
      </c>
      <c r="M42" s="158" t="s">
        <v>957</v>
      </c>
      <c r="N42" s="158" t="s">
        <v>40</v>
      </c>
      <c r="O42" s="158" t="s">
        <v>958</v>
      </c>
      <c r="P42" s="158" t="s">
        <v>959</v>
      </c>
      <c r="Q42" s="158" t="s">
        <v>960</v>
      </c>
      <c r="R42" s="158" t="s">
        <v>961</v>
      </c>
      <c r="S42" s="158" t="s">
        <v>962</v>
      </c>
      <c r="T42" s="158" t="s">
        <v>963</v>
      </c>
      <c r="U42" s="158" t="s">
        <v>964</v>
      </c>
      <c r="V42" s="158" t="s">
        <v>965</v>
      </c>
      <c r="W42" s="156" t="s">
        <v>966</v>
      </c>
      <c r="X42" s="156"/>
    </row>
    <row r="43" spans="1:24">
      <c r="B43"/>
      <c r="C43"/>
      <c r="D43"/>
      <c r="E43"/>
      <c r="F43"/>
      <c r="G43"/>
      <c r="H43"/>
      <c r="I43"/>
      <c r="J43"/>
      <c r="K43"/>
      <c r="L43" s="155">
        <f>COUNTIF(I14:I39,"Mataram")</f>
        <v>7</v>
      </c>
      <c r="M43" s="155">
        <f>COUNTIF(I14:I39,"Lombok Barat")</f>
        <v>6</v>
      </c>
      <c r="N43" s="155">
        <f>COUNTIF(I14:I39,"Lombok Utara")</f>
        <v>0</v>
      </c>
      <c r="O43" s="155">
        <f>COUNTIF(I14:I39,"Lombok Tengah")</f>
        <v>2</v>
      </c>
      <c r="P43" s="155">
        <f>COUNTIF(I14:I39,"Lombok Timur")</f>
        <v>1</v>
      </c>
      <c r="Q43" s="155">
        <f>COUNTIF(I14:I29,"Sumbawa")</f>
        <v>0</v>
      </c>
      <c r="R43" s="155">
        <f>COUNTIF(I14:I29,"Sumbawa barat")</f>
        <v>0</v>
      </c>
      <c r="S43" s="155"/>
      <c r="T43" s="155">
        <f>COUNTIF(I14:I29,"Dompu")</f>
        <v>0</v>
      </c>
      <c r="U43" s="155">
        <f>COUNTIF(I14:I29,"Kabupaten Bima")</f>
        <v>0</v>
      </c>
      <c r="V43" s="155">
        <f>COUNTIF(I14:I29,"Bima")</f>
        <v>0</v>
      </c>
      <c r="W43" s="156"/>
      <c r="X43" s="156">
        <f>SUM(L43:V43)</f>
        <v>16</v>
      </c>
    </row>
  </sheetData>
  <mergeCells count="25">
    <mergeCell ref="A1:J1"/>
    <mergeCell ref="D3:F3"/>
    <mergeCell ref="D4:F4"/>
    <mergeCell ref="D5:F5"/>
    <mergeCell ref="D6:E6"/>
    <mergeCell ref="D7:E7"/>
    <mergeCell ref="D8:E8"/>
    <mergeCell ref="D9:E9"/>
    <mergeCell ref="A12:A13"/>
    <mergeCell ref="B12:B13"/>
    <mergeCell ref="C12:C13"/>
    <mergeCell ref="D12:D13"/>
    <mergeCell ref="E12:E13"/>
    <mergeCell ref="F12:G13"/>
    <mergeCell ref="H12:H13"/>
    <mergeCell ref="I12:I13"/>
    <mergeCell ref="J12:J13"/>
    <mergeCell ref="K12:K13"/>
    <mergeCell ref="H38:J38"/>
    <mergeCell ref="H39:J39"/>
    <mergeCell ref="H32:J32"/>
    <mergeCell ref="H33:J33"/>
    <mergeCell ref="H34:J34"/>
    <mergeCell ref="H36:J36"/>
    <mergeCell ref="H37:J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495A-73ED-4CB7-A3C2-FE6D43A44F27}">
  <dimension ref="A1:X43"/>
  <sheetViews>
    <sheetView topLeftCell="F19" zoomScaleNormal="100" workbookViewId="0">
      <selection activeCell="K15" sqref="K15"/>
    </sheetView>
  </sheetViews>
  <sheetFormatPr defaultColWidth="9" defaultRowHeight="15"/>
  <cols>
    <col min="1" max="1" width="6.28515625" style="82" customWidth="1"/>
    <col min="2" max="2" width="30.140625" style="82" customWidth="1"/>
    <col min="3" max="3" width="5.42578125" style="82" customWidth="1"/>
    <col min="4" max="4" width="8.7109375" style="82" customWidth="1"/>
    <col min="5" max="5" width="23.140625" style="82" customWidth="1"/>
    <col min="6" max="6" width="19.42578125" style="82" customWidth="1"/>
    <col min="7" max="7" width="22.5703125" style="82" customWidth="1"/>
    <col min="8" max="8" width="62.5703125" style="82" customWidth="1"/>
    <col min="9" max="9" width="18.5703125" style="87" customWidth="1"/>
    <col min="10" max="10" width="22.7109375" style="82" customWidth="1"/>
    <col min="11" max="11" width="37.28515625" style="82" customWidth="1"/>
    <col min="12" max="16384" width="9" style="82"/>
  </cols>
  <sheetData>
    <row r="1" spans="1:11" ht="15.75">
      <c r="A1" s="207" t="s">
        <v>124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1" ht="15.75">
      <c r="A2" s="88"/>
      <c r="B2" s="89"/>
      <c r="C2" s="90"/>
      <c r="D2" s="88"/>
      <c r="E2" s="91"/>
      <c r="F2" s="92"/>
      <c r="G2" s="93"/>
      <c r="H2" s="94"/>
      <c r="I2" s="95"/>
      <c r="J2" s="95"/>
    </row>
    <row r="3" spans="1:11" ht="15.75">
      <c r="A3" s="96" t="s">
        <v>25</v>
      </c>
      <c r="B3" s="96"/>
      <c r="C3" s="97" t="s">
        <v>113</v>
      </c>
      <c r="D3" s="200" t="s">
        <v>900</v>
      </c>
      <c r="E3" s="200"/>
      <c r="F3" s="200"/>
      <c r="G3" s="93"/>
      <c r="H3" s="94"/>
      <c r="I3" s="98"/>
      <c r="J3" s="98"/>
    </row>
    <row r="4" spans="1:11" ht="15.75">
      <c r="A4" s="96" t="s">
        <v>122</v>
      </c>
      <c r="B4" s="96"/>
      <c r="C4" s="97" t="s">
        <v>113</v>
      </c>
      <c r="D4" s="200"/>
      <c r="E4" s="200"/>
      <c r="F4" s="200"/>
      <c r="G4" s="93"/>
      <c r="H4" s="94"/>
      <c r="I4" s="98"/>
      <c r="J4" s="98"/>
    </row>
    <row r="5" spans="1:11" ht="15.75">
      <c r="A5" s="96" t="s">
        <v>121</v>
      </c>
      <c r="B5" s="96"/>
      <c r="C5" s="90" t="s">
        <v>113</v>
      </c>
      <c r="D5" s="200" t="s">
        <v>900</v>
      </c>
      <c r="E5" s="200"/>
      <c r="F5" s="200"/>
      <c r="G5" s="93"/>
      <c r="H5" s="94"/>
      <c r="I5" s="95"/>
      <c r="J5" s="95"/>
    </row>
    <row r="6" spans="1:11" ht="15.75">
      <c r="A6" s="96" t="s">
        <v>120</v>
      </c>
      <c r="B6" s="96"/>
      <c r="C6" s="97" t="s">
        <v>113</v>
      </c>
      <c r="D6" s="199" t="s">
        <v>899</v>
      </c>
      <c r="E6" s="199"/>
      <c r="F6" s="99"/>
      <c r="G6" s="93"/>
      <c r="H6" s="94"/>
      <c r="I6" s="95"/>
      <c r="J6" s="95"/>
    </row>
    <row r="7" spans="1:11" ht="15.75">
      <c r="A7" s="96" t="s">
        <v>118</v>
      </c>
      <c r="B7" s="96"/>
      <c r="C7" s="97" t="s">
        <v>113</v>
      </c>
      <c r="D7" s="199" t="s">
        <v>117</v>
      </c>
      <c r="E7" s="199"/>
      <c r="F7" s="99"/>
      <c r="G7" s="93"/>
      <c r="H7" s="94"/>
      <c r="I7" s="100"/>
      <c r="J7" s="100"/>
    </row>
    <row r="8" spans="1:11" ht="15.75">
      <c r="A8" s="96" t="s">
        <v>116</v>
      </c>
      <c r="B8" s="96"/>
      <c r="C8" s="97" t="s">
        <v>113</v>
      </c>
      <c r="D8" s="199" t="s">
        <v>898</v>
      </c>
      <c r="E8" s="199"/>
      <c r="F8" s="99"/>
      <c r="G8" s="93"/>
      <c r="H8" s="94"/>
      <c r="I8" s="100"/>
      <c r="J8" s="100"/>
    </row>
    <row r="9" spans="1:11" ht="15.75">
      <c r="A9" s="96" t="s">
        <v>114</v>
      </c>
      <c r="B9" s="96"/>
      <c r="C9" s="97" t="s">
        <v>113</v>
      </c>
      <c r="D9" s="200" t="s">
        <v>112</v>
      </c>
      <c r="E9" s="200"/>
      <c r="F9" s="101"/>
      <c r="G9" s="93"/>
      <c r="H9" s="94"/>
      <c r="I9" s="100"/>
      <c r="J9" s="100"/>
    </row>
    <row r="10" spans="1:11" ht="15.75">
      <c r="A10" s="102"/>
      <c r="B10" s="103"/>
      <c r="C10" s="104"/>
      <c r="D10" s="102"/>
      <c r="E10" s="105"/>
      <c r="F10" s="106"/>
      <c r="G10" s="107"/>
      <c r="H10" s="108"/>
      <c r="I10" s="109"/>
      <c r="J10" s="109"/>
    </row>
    <row r="11" spans="1:11" ht="16.5" thickBot="1">
      <c r="A11" s="110"/>
      <c r="B11" s="111"/>
      <c r="C11" s="110"/>
      <c r="D11" s="110"/>
      <c r="E11" s="112"/>
      <c r="F11" s="113"/>
      <c r="G11" s="114"/>
      <c r="H11" s="115"/>
      <c r="I11" s="110"/>
      <c r="J11" s="110"/>
    </row>
    <row r="12" spans="1:11" ht="15.75" customHeight="1" thickTop="1">
      <c r="A12" s="201" t="s">
        <v>111</v>
      </c>
      <c r="B12" s="203" t="s">
        <v>110</v>
      </c>
      <c r="C12" s="203" t="s">
        <v>109</v>
      </c>
      <c r="D12" s="193" t="s">
        <v>108</v>
      </c>
      <c r="E12" s="205" t="s">
        <v>107</v>
      </c>
      <c r="F12" s="193" t="s">
        <v>106</v>
      </c>
      <c r="G12" s="193"/>
      <c r="H12" s="193" t="s">
        <v>105</v>
      </c>
      <c r="I12" s="195" t="s">
        <v>104</v>
      </c>
      <c r="J12" s="195" t="s">
        <v>103</v>
      </c>
      <c r="K12" s="197" t="s">
        <v>102</v>
      </c>
    </row>
    <row r="13" spans="1:11" ht="15" customHeight="1">
      <c r="A13" s="202"/>
      <c r="B13" s="204"/>
      <c r="C13" s="204"/>
      <c r="D13" s="194"/>
      <c r="E13" s="206"/>
      <c r="F13" s="194"/>
      <c r="G13" s="194"/>
      <c r="H13" s="194"/>
      <c r="I13" s="196"/>
      <c r="J13" s="196"/>
      <c r="K13" s="198"/>
    </row>
    <row r="14" spans="1:11" ht="30" customHeight="1">
      <c r="A14" s="116">
        <v>1</v>
      </c>
      <c r="B14" s="117" t="s">
        <v>897</v>
      </c>
      <c r="C14" s="118" t="s">
        <v>10</v>
      </c>
      <c r="D14" s="118" t="s">
        <v>20</v>
      </c>
      <c r="E14" s="119" t="s">
        <v>896</v>
      </c>
      <c r="F14" s="120" t="s">
        <v>895</v>
      </c>
      <c r="G14" s="121" t="s">
        <v>894</v>
      </c>
      <c r="H14" s="122" t="s">
        <v>893</v>
      </c>
      <c r="I14" s="123" t="s">
        <v>42</v>
      </c>
      <c r="J14" s="124" t="s">
        <v>891</v>
      </c>
      <c r="K14" s="159" t="s">
        <v>892</v>
      </c>
    </row>
    <row r="15" spans="1:11" ht="30" customHeight="1">
      <c r="A15" s="116">
        <v>2</v>
      </c>
      <c r="B15" s="117" t="s">
        <v>890</v>
      </c>
      <c r="C15" s="118" t="s">
        <v>10</v>
      </c>
      <c r="D15" s="118" t="s">
        <v>16</v>
      </c>
      <c r="E15" s="119" t="s">
        <v>889</v>
      </c>
      <c r="F15" s="120" t="s">
        <v>42</v>
      </c>
      <c r="G15" s="121" t="s">
        <v>888</v>
      </c>
      <c r="H15" s="122" t="s">
        <v>887</v>
      </c>
      <c r="I15" s="123" t="s">
        <v>42</v>
      </c>
      <c r="J15" s="124" t="s">
        <v>885</v>
      </c>
      <c r="K15" s="159" t="s">
        <v>886</v>
      </c>
    </row>
    <row r="16" spans="1:11" ht="30" customHeight="1">
      <c r="A16" s="116">
        <v>3</v>
      </c>
      <c r="B16" s="125" t="s">
        <v>884</v>
      </c>
      <c r="C16" s="126" t="s">
        <v>10</v>
      </c>
      <c r="D16" s="126" t="s">
        <v>20</v>
      </c>
      <c r="E16" s="127" t="s">
        <v>883</v>
      </c>
      <c r="F16" s="128" t="s">
        <v>882</v>
      </c>
      <c r="G16" s="129" t="s">
        <v>881</v>
      </c>
      <c r="H16" s="130" t="s">
        <v>880</v>
      </c>
      <c r="I16" s="131" t="s">
        <v>56</v>
      </c>
      <c r="J16" s="132" t="s">
        <v>878</v>
      </c>
      <c r="K16" s="159" t="s">
        <v>879</v>
      </c>
    </row>
    <row r="17" spans="1:11" ht="30" customHeight="1">
      <c r="A17" s="116">
        <v>4</v>
      </c>
      <c r="B17" s="117" t="s">
        <v>877</v>
      </c>
      <c r="C17" s="118" t="s">
        <v>10</v>
      </c>
      <c r="D17" s="118" t="s">
        <v>18</v>
      </c>
      <c r="E17" s="119" t="s">
        <v>876</v>
      </c>
      <c r="F17" s="120" t="s">
        <v>363</v>
      </c>
      <c r="G17" s="121" t="s">
        <v>875</v>
      </c>
      <c r="H17" s="122" t="s">
        <v>874</v>
      </c>
      <c r="I17" s="123" t="s">
        <v>42</v>
      </c>
      <c r="J17" s="124" t="s">
        <v>872</v>
      </c>
      <c r="K17" s="159" t="s">
        <v>873</v>
      </c>
    </row>
    <row r="18" spans="1:11" ht="30" customHeight="1">
      <c r="A18" s="116">
        <v>5</v>
      </c>
      <c r="B18" s="117" t="s">
        <v>871</v>
      </c>
      <c r="C18" s="118" t="s">
        <v>11</v>
      </c>
      <c r="D18" s="118" t="s">
        <v>18</v>
      </c>
      <c r="E18" s="119" t="s">
        <v>870</v>
      </c>
      <c r="F18" s="120" t="s">
        <v>151</v>
      </c>
      <c r="G18" s="121" t="s">
        <v>869</v>
      </c>
      <c r="H18" s="122" t="s">
        <v>868</v>
      </c>
      <c r="I18" s="123" t="s">
        <v>42</v>
      </c>
      <c r="J18" s="124" t="s">
        <v>866</v>
      </c>
      <c r="K18" s="159" t="s">
        <v>867</v>
      </c>
    </row>
    <row r="19" spans="1:11" ht="30" customHeight="1">
      <c r="A19" s="133">
        <v>6</v>
      </c>
      <c r="B19" s="125" t="s">
        <v>865</v>
      </c>
      <c r="C19" s="126" t="s">
        <v>10</v>
      </c>
      <c r="D19" s="126" t="s">
        <v>20</v>
      </c>
      <c r="E19" s="127" t="s">
        <v>864</v>
      </c>
      <c r="F19" s="128" t="s">
        <v>863</v>
      </c>
      <c r="G19" s="129" t="s">
        <v>862</v>
      </c>
      <c r="H19" s="134" t="s">
        <v>861</v>
      </c>
      <c r="I19" s="131" t="s">
        <v>42</v>
      </c>
      <c r="J19" s="132" t="s">
        <v>859</v>
      </c>
      <c r="K19" s="159" t="s">
        <v>860</v>
      </c>
    </row>
    <row r="20" spans="1:11" ht="30" customHeight="1">
      <c r="A20" s="116">
        <v>7</v>
      </c>
      <c r="B20" s="117" t="s">
        <v>858</v>
      </c>
      <c r="C20" s="118" t="s">
        <v>10</v>
      </c>
      <c r="D20" s="118" t="s">
        <v>18</v>
      </c>
      <c r="E20" s="119" t="s">
        <v>857</v>
      </c>
      <c r="F20" s="120" t="s">
        <v>851</v>
      </c>
      <c r="G20" s="121" t="s">
        <v>856</v>
      </c>
      <c r="H20" s="122" t="s">
        <v>849</v>
      </c>
      <c r="I20" s="123" t="s">
        <v>42</v>
      </c>
      <c r="J20" s="124" t="s">
        <v>854</v>
      </c>
      <c r="K20" s="159" t="s">
        <v>855</v>
      </c>
    </row>
    <row r="21" spans="1:11" ht="30" customHeight="1">
      <c r="A21" s="116">
        <v>8</v>
      </c>
      <c r="B21" s="117" t="s">
        <v>853</v>
      </c>
      <c r="C21" s="118" t="s">
        <v>10</v>
      </c>
      <c r="D21" s="118" t="s">
        <v>18</v>
      </c>
      <c r="E21" s="119" t="s">
        <v>852</v>
      </c>
      <c r="F21" s="120" t="s">
        <v>851</v>
      </c>
      <c r="G21" s="121" t="s">
        <v>850</v>
      </c>
      <c r="H21" s="122" t="s">
        <v>849</v>
      </c>
      <c r="I21" s="123" t="s">
        <v>42</v>
      </c>
      <c r="J21" s="124" t="s">
        <v>847</v>
      </c>
      <c r="K21" s="159" t="s">
        <v>848</v>
      </c>
    </row>
    <row r="22" spans="1:11" s="85" customFormat="1" ht="30" customHeight="1">
      <c r="A22" s="116">
        <v>9</v>
      </c>
      <c r="B22" s="117" t="s">
        <v>846</v>
      </c>
      <c r="C22" s="118" t="s">
        <v>10</v>
      </c>
      <c r="D22" s="118" t="s">
        <v>18</v>
      </c>
      <c r="E22" s="119" t="s">
        <v>845</v>
      </c>
      <c r="F22" s="120" t="s">
        <v>844</v>
      </c>
      <c r="G22" s="121" t="s">
        <v>843</v>
      </c>
      <c r="H22" s="122" t="s">
        <v>842</v>
      </c>
      <c r="I22" s="123" t="s">
        <v>840</v>
      </c>
      <c r="J22" s="124" t="s">
        <v>839</v>
      </c>
      <c r="K22" s="159" t="s">
        <v>841</v>
      </c>
    </row>
    <row r="23" spans="1:11" ht="30" customHeight="1">
      <c r="A23" s="116">
        <v>10</v>
      </c>
      <c r="B23" s="125" t="s">
        <v>838</v>
      </c>
      <c r="C23" s="126" t="s">
        <v>10</v>
      </c>
      <c r="D23" s="126" t="s">
        <v>20</v>
      </c>
      <c r="E23" s="127" t="s">
        <v>837</v>
      </c>
      <c r="F23" s="128" t="s">
        <v>836</v>
      </c>
      <c r="G23" s="129" t="s">
        <v>835</v>
      </c>
      <c r="H23" s="130" t="s">
        <v>834</v>
      </c>
      <c r="I23" s="131" t="s">
        <v>56</v>
      </c>
      <c r="J23" s="132" t="s">
        <v>832</v>
      </c>
      <c r="K23" s="159" t="s">
        <v>833</v>
      </c>
    </row>
    <row r="24" spans="1:11" ht="30" customHeight="1">
      <c r="A24" s="133">
        <v>11</v>
      </c>
      <c r="B24" s="125" t="s">
        <v>831</v>
      </c>
      <c r="C24" s="126" t="s">
        <v>10</v>
      </c>
      <c r="D24" s="126" t="s">
        <v>18</v>
      </c>
      <c r="E24" s="127" t="s">
        <v>830</v>
      </c>
      <c r="F24" s="128" t="s">
        <v>42</v>
      </c>
      <c r="G24" s="129" t="s">
        <v>829</v>
      </c>
      <c r="H24" s="130" t="s">
        <v>828</v>
      </c>
      <c r="I24" s="131" t="s">
        <v>42</v>
      </c>
      <c r="J24" s="132" t="s">
        <v>826</v>
      </c>
      <c r="K24" s="159" t="s">
        <v>827</v>
      </c>
    </row>
    <row r="25" spans="1:11" ht="30" customHeight="1">
      <c r="A25" s="116">
        <v>12</v>
      </c>
      <c r="B25" s="117" t="s">
        <v>825</v>
      </c>
      <c r="C25" s="118" t="s">
        <v>10</v>
      </c>
      <c r="D25" s="118" t="s">
        <v>17</v>
      </c>
      <c r="E25" s="119" t="s">
        <v>824</v>
      </c>
      <c r="F25" s="120" t="s">
        <v>100</v>
      </c>
      <c r="G25" s="121" t="s">
        <v>823</v>
      </c>
      <c r="H25" s="122" t="s">
        <v>822</v>
      </c>
      <c r="I25" s="123" t="s">
        <v>56</v>
      </c>
      <c r="J25" s="124" t="s">
        <v>820</v>
      </c>
      <c r="K25" s="159" t="s">
        <v>821</v>
      </c>
    </row>
    <row r="26" spans="1:11" ht="30" customHeight="1">
      <c r="A26" s="116">
        <v>13</v>
      </c>
      <c r="B26" s="117" t="s">
        <v>819</v>
      </c>
      <c r="C26" s="118" t="s">
        <v>10</v>
      </c>
      <c r="D26" s="118" t="s">
        <v>12</v>
      </c>
      <c r="E26" s="119" t="s">
        <v>818</v>
      </c>
      <c r="F26" s="120" t="s">
        <v>573</v>
      </c>
      <c r="G26" s="121" t="s">
        <v>817</v>
      </c>
      <c r="H26" s="122" t="s">
        <v>816</v>
      </c>
      <c r="I26" s="123" t="s">
        <v>66</v>
      </c>
      <c r="J26" s="124" t="s">
        <v>814</v>
      </c>
      <c r="K26" s="159" t="s">
        <v>815</v>
      </c>
    </row>
    <row r="27" spans="1:11" ht="30" customHeight="1">
      <c r="A27" s="116">
        <v>14</v>
      </c>
      <c r="B27" s="117" t="s">
        <v>813</v>
      </c>
      <c r="C27" s="118" t="s">
        <v>10</v>
      </c>
      <c r="D27" s="118" t="s">
        <v>12</v>
      </c>
      <c r="E27" s="119" t="s">
        <v>812</v>
      </c>
      <c r="F27" s="120" t="s">
        <v>811</v>
      </c>
      <c r="G27" s="121" t="s">
        <v>810</v>
      </c>
      <c r="H27" s="122" t="s">
        <v>809</v>
      </c>
      <c r="I27" s="123" t="s">
        <v>56</v>
      </c>
      <c r="J27" s="124" t="s">
        <v>807</v>
      </c>
      <c r="K27" s="159" t="s">
        <v>808</v>
      </c>
    </row>
    <row r="28" spans="1:11" ht="30" customHeight="1">
      <c r="A28" s="116">
        <v>15</v>
      </c>
      <c r="B28" s="117" t="s">
        <v>806</v>
      </c>
      <c r="C28" s="118" t="s">
        <v>10</v>
      </c>
      <c r="D28" s="118" t="s">
        <v>19</v>
      </c>
      <c r="E28" s="119" t="s">
        <v>805</v>
      </c>
      <c r="F28" s="120" t="s">
        <v>804</v>
      </c>
      <c r="G28" s="121" t="s">
        <v>554</v>
      </c>
      <c r="H28" s="122" t="s">
        <v>803</v>
      </c>
      <c r="I28" s="123" t="s">
        <v>56</v>
      </c>
      <c r="J28" s="124" t="s">
        <v>801</v>
      </c>
      <c r="K28" s="159" t="s">
        <v>802</v>
      </c>
    </row>
    <row r="29" spans="1:11" ht="30" customHeight="1" thickBot="1">
      <c r="A29" s="135">
        <v>16</v>
      </c>
      <c r="B29" s="136" t="s">
        <v>800</v>
      </c>
      <c r="C29" s="137" t="s">
        <v>11</v>
      </c>
      <c r="D29" s="137" t="s">
        <v>16</v>
      </c>
      <c r="E29" s="138" t="s">
        <v>799</v>
      </c>
      <c r="F29" s="139" t="s">
        <v>748</v>
      </c>
      <c r="G29" s="140" t="s">
        <v>798</v>
      </c>
      <c r="H29" s="141" t="s">
        <v>797</v>
      </c>
      <c r="I29" s="142" t="s">
        <v>42</v>
      </c>
      <c r="J29" s="143" t="s">
        <v>795</v>
      </c>
      <c r="K29" s="160" t="s">
        <v>796</v>
      </c>
    </row>
    <row r="30" spans="1:11" ht="15.75" thickTop="1">
      <c r="A30" s="144"/>
      <c r="B30" s="145"/>
      <c r="C30" s="144"/>
      <c r="D30" s="144"/>
      <c r="E30" s="145"/>
      <c r="F30" s="146"/>
      <c r="G30" s="147"/>
      <c r="H30" s="146"/>
      <c r="I30" s="145"/>
      <c r="J30" s="145"/>
    </row>
    <row r="31" spans="1:11">
      <c r="A31" s="144"/>
      <c r="B31" s="145"/>
      <c r="C31" s="144"/>
      <c r="D31" s="144"/>
      <c r="E31" s="145"/>
      <c r="F31" s="146"/>
      <c r="G31" s="147"/>
      <c r="H31" s="148" t="s">
        <v>50</v>
      </c>
      <c r="I31" s="148"/>
      <c r="J31" s="148"/>
    </row>
    <row r="32" spans="1:11">
      <c r="A32" s="144"/>
      <c r="B32" s="145"/>
      <c r="C32" s="144"/>
      <c r="D32" s="144"/>
      <c r="E32" s="145"/>
      <c r="F32" s="146"/>
      <c r="G32" s="147"/>
      <c r="H32" s="192" t="s">
        <v>49</v>
      </c>
      <c r="I32" s="192"/>
      <c r="J32" s="192"/>
    </row>
    <row r="33" spans="1:24">
      <c r="A33" s="144"/>
      <c r="B33" s="145"/>
      <c r="C33" s="144"/>
      <c r="D33" s="144"/>
      <c r="E33" s="145"/>
      <c r="F33" s="146"/>
      <c r="G33" s="147"/>
      <c r="H33" s="192" t="s">
        <v>48</v>
      </c>
      <c r="I33" s="192"/>
      <c r="J33" s="192"/>
    </row>
    <row r="34" spans="1:24">
      <c r="A34" s="144"/>
      <c r="B34" s="145"/>
      <c r="C34" s="144"/>
      <c r="D34" s="144"/>
      <c r="E34" s="145"/>
      <c r="F34" s="146"/>
      <c r="G34" s="147"/>
      <c r="H34" s="192"/>
      <c r="I34" s="192"/>
      <c r="J34" s="192"/>
    </row>
    <row r="35" spans="1:24">
      <c r="A35" s="144"/>
      <c r="B35" s="145"/>
      <c r="C35" s="144"/>
      <c r="D35" s="144"/>
      <c r="E35" s="145"/>
      <c r="F35" s="146"/>
      <c r="G35" s="147"/>
      <c r="H35" s="149"/>
      <c r="I35" s="149"/>
      <c r="J35" s="149"/>
    </row>
    <row r="36" spans="1:24">
      <c r="A36" s="144"/>
      <c r="B36" s="145"/>
      <c r="C36" s="144"/>
      <c r="D36" s="144"/>
      <c r="E36" s="145"/>
      <c r="F36" s="146"/>
      <c r="G36" s="147"/>
      <c r="H36" s="192"/>
      <c r="I36" s="192"/>
      <c r="J36" s="192"/>
    </row>
    <row r="37" spans="1:24">
      <c r="A37" s="144"/>
      <c r="B37" s="145"/>
      <c r="C37" s="144"/>
      <c r="D37" s="144"/>
      <c r="E37" s="145"/>
      <c r="F37" s="146"/>
      <c r="G37" s="147"/>
      <c r="H37" s="192"/>
      <c r="I37" s="192"/>
      <c r="J37" s="192"/>
    </row>
    <row r="38" spans="1:24">
      <c r="A38" s="144"/>
      <c r="B38" s="145"/>
      <c r="C38" s="144"/>
      <c r="D38" s="144"/>
      <c r="E38" s="145"/>
      <c r="F38" s="146"/>
      <c r="G38" s="147"/>
      <c r="H38" s="191" t="s">
        <v>47</v>
      </c>
      <c r="I38" s="191"/>
      <c r="J38" s="191"/>
    </row>
    <row r="39" spans="1:24">
      <c r="A39" s="144"/>
      <c r="B39" s="145"/>
      <c r="C39" s="144"/>
      <c r="D39" s="144"/>
      <c r="E39" s="145"/>
      <c r="F39" s="146"/>
      <c r="G39" s="147"/>
      <c r="H39" s="192" t="s">
        <v>46</v>
      </c>
      <c r="I39" s="192"/>
      <c r="J39" s="192"/>
    </row>
    <row r="40" spans="1:24" ht="15.75">
      <c r="A40" s="84"/>
      <c r="B40" s="154" t="s">
        <v>953</v>
      </c>
      <c r="C40" s="155">
        <f>COUNTIF(C14:C29,"L")</f>
        <v>2</v>
      </c>
      <c r="D40" s="156" t="s">
        <v>954</v>
      </c>
      <c r="E40" s="145"/>
      <c r="F40" s="146"/>
      <c r="G40" s="147"/>
      <c r="H40" s="146"/>
      <c r="I40" s="145"/>
      <c r="J40" s="145"/>
      <c r="K40"/>
      <c r="L40" s="157" t="s">
        <v>21</v>
      </c>
      <c r="M40" s="157" t="s">
        <v>20</v>
      </c>
      <c r="N40" s="157" t="s">
        <v>19</v>
      </c>
      <c r="O40" s="157" t="s">
        <v>18</v>
      </c>
      <c r="P40" s="157" t="s">
        <v>17</v>
      </c>
      <c r="Q40" s="157" t="s">
        <v>16</v>
      </c>
      <c r="R40" s="157" t="s">
        <v>15</v>
      </c>
      <c r="S40" s="157" t="s">
        <v>14</v>
      </c>
      <c r="T40" s="157" t="s">
        <v>13</v>
      </c>
      <c r="U40" s="157" t="s">
        <v>12</v>
      </c>
      <c r="V40" s="156"/>
      <c r="W40" s="156"/>
      <c r="X40" s="156"/>
    </row>
    <row r="41" spans="1:24" ht="15.75">
      <c r="A41" s="84"/>
      <c r="B41" s="154" t="s">
        <v>955</v>
      </c>
      <c r="C41" s="155">
        <f>COUNTIF(C14:C29,"P")</f>
        <v>14</v>
      </c>
      <c r="D41" s="156" t="s">
        <v>954</v>
      </c>
      <c r="E41" s="145"/>
      <c r="F41" s="146"/>
      <c r="G41" s="147"/>
      <c r="H41" s="146"/>
      <c r="I41" s="145"/>
      <c r="J41" s="145"/>
      <c r="K41"/>
      <c r="L41" s="155">
        <f>COUNTIF(D14:D29,"SD")</f>
        <v>0</v>
      </c>
      <c r="M41" s="155">
        <f>COUNTIF(D14:D29,"SMP")</f>
        <v>4</v>
      </c>
      <c r="N41" s="155">
        <f>COUNTIF(D14:D29,"MTs.")</f>
        <v>1</v>
      </c>
      <c r="O41" s="155">
        <f>COUNTIF(D14:D29,"SMA")</f>
        <v>6</v>
      </c>
      <c r="P41" s="155">
        <f>COUNTIF(D14:D29,"MA")</f>
        <v>1</v>
      </c>
      <c r="Q41" s="155">
        <f>COUNTIF(D14:D29,"SMK")</f>
        <v>2</v>
      </c>
      <c r="R41" s="155">
        <f>COUNTIF(D14:D29,"D1")</f>
        <v>0</v>
      </c>
      <c r="S41" s="155">
        <f>COUNTIF(D14:D29,"D3")</f>
        <v>0</v>
      </c>
      <c r="T41" s="155">
        <f>COUNTIF(D14:D29,"D4")</f>
        <v>0</v>
      </c>
      <c r="U41" s="155">
        <f>COUNTIF(D14:D39,"S1")</f>
        <v>2</v>
      </c>
      <c r="V41" s="156"/>
      <c r="W41" s="156"/>
      <c r="X41" s="156">
        <f>SUM(L41:V41)</f>
        <v>16</v>
      </c>
    </row>
    <row r="42" spans="1:24">
      <c r="B42"/>
      <c r="C42"/>
      <c r="D42"/>
      <c r="E42"/>
      <c r="F42"/>
      <c r="G42"/>
      <c r="H42"/>
      <c r="I42"/>
      <c r="J42"/>
      <c r="K42"/>
      <c r="L42" s="158" t="s">
        <v>956</v>
      </c>
      <c r="M42" s="158" t="s">
        <v>957</v>
      </c>
      <c r="N42" s="158" t="s">
        <v>40</v>
      </c>
      <c r="O42" s="158" t="s">
        <v>958</v>
      </c>
      <c r="P42" s="158" t="s">
        <v>959</v>
      </c>
      <c r="Q42" s="158" t="s">
        <v>960</v>
      </c>
      <c r="R42" s="158" t="s">
        <v>961</v>
      </c>
      <c r="S42" s="158" t="s">
        <v>962</v>
      </c>
      <c r="T42" s="158" t="s">
        <v>963</v>
      </c>
      <c r="U42" s="158" t="s">
        <v>964</v>
      </c>
      <c r="V42" s="158" t="s">
        <v>965</v>
      </c>
      <c r="W42" s="156" t="s">
        <v>966</v>
      </c>
      <c r="X42" s="156"/>
    </row>
    <row r="43" spans="1:24">
      <c r="B43"/>
      <c r="C43"/>
      <c r="D43"/>
      <c r="E43"/>
      <c r="F43"/>
      <c r="G43"/>
      <c r="H43"/>
      <c r="I43"/>
      <c r="J43"/>
      <c r="K43"/>
      <c r="L43" s="155">
        <f>COUNTIF(I14:I39,"Mataram")</f>
        <v>9</v>
      </c>
      <c r="M43" s="155">
        <f>COUNTIF(I14:I39,"Lombok Barat")</f>
        <v>5</v>
      </c>
      <c r="N43" s="155">
        <f>COUNTIF(I14:I39,"Lombok Utara")</f>
        <v>1</v>
      </c>
      <c r="O43" s="155">
        <f>COUNTIF(I14:I39,"Lombok Tengah")</f>
        <v>0</v>
      </c>
      <c r="P43" s="155">
        <f>COUNTIF(I14:I39,"Lombok Timur")</f>
        <v>0</v>
      </c>
      <c r="Q43" s="155">
        <f>COUNTIF(I14:I29,"Sumbawa")</f>
        <v>1</v>
      </c>
      <c r="R43" s="155">
        <f>COUNTIF(I14:I29,"Sumbawa barat")</f>
        <v>0</v>
      </c>
      <c r="S43" s="155"/>
      <c r="T43" s="155">
        <f>COUNTIF(I14:I29,"Dompu")</f>
        <v>0</v>
      </c>
      <c r="U43" s="155">
        <f>COUNTIF(I14:I29,"Kabupaten Bima")</f>
        <v>0</v>
      </c>
      <c r="V43" s="155">
        <f>COUNTIF(I14:I29,"Bima")</f>
        <v>0</v>
      </c>
      <c r="W43" s="156"/>
      <c r="X43" s="156">
        <f>SUM(L43:V43)</f>
        <v>16</v>
      </c>
    </row>
  </sheetData>
  <mergeCells count="25">
    <mergeCell ref="H39:J39"/>
    <mergeCell ref="D3:F3"/>
    <mergeCell ref="D4:F4"/>
    <mergeCell ref="D5:F5"/>
    <mergeCell ref="D6:E6"/>
    <mergeCell ref="D7:E7"/>
    <mergeCell ref="H32:J32"/>
    <mergeCell ref="H33:J33"/>
    <mergeCell ref="H34:J34"/>
    <mergeCell ref="H36:J36"/>
    <mergeCell ref="H37:J37"/>
    <mergeCell ref="H38:J38"/>
    <mergeCell ref="K12:K13"/>
    <mergeCell ref="A1:J1"/>
    <mergeCell ref="D8:E8"/>
    <mergeCell ref="D9:E9"/>
    <mergeCell ref="A12:A13"/>
    <mergeCell ref="B12:B13"/>
    <mergeCell ref="C12:C13"/>
    <mergeCell ref="D12:D13"/>
    <mergeCell ref="E12:E13"/>
    <mergeCell ref="I12:I13"/>
    <mergeCell ref="F12:G13"/>
    <mergeCell ref="H12:H13"/>
    <mergeCell ref="J12:J13"/>
  </mergeCells>
  <hyperlinks>
    <hyperlink ref="K14" r:id="rId1" xr:uid="{0EB96CFC-0AA6-490F-A6A2-C90F225D7F77}"/>
    <hyperlink ref="K15" r:id="rId2" xr:uid="{F3C4E27D-7573-4A74-B2CB-A5E359B7D433}"/>
    <hyperlink ref="K16" r:id="rId3" xr:uid="{93FCC4D2-051A-410E-90DD-B8900AAFA3FD}"/>
    <hyperlink ref="K17" r:id="rId4" xr:uid="{12B8BF3F-7A25-4D95-8D91-59429AFE27C2}"/>
    <hyperlink ref="K18" r:id="rId5" xr:uid="{DAA941C4-BB76-4606-BAAE-1F6ACB508A25}"/>
    <hyperlink ref="K19" r:id="rId6" xr:uid="{5B79702A-B87B-460D-ABB1-038C2203BCA5}"/>
    <hyperlink ref="K20" r:id="rId7" xr:uid="{16755461-688A-47CA-A46B-45DEB8E2CB99}"/>
    <hyperlink ref="K21" r:id="rId8" xr:uid="{7392867B-C9DE-4A01-BE44-88F54D9E1333}"/>
    <hyperlink ref="K22" r:id="rId9" xr:uid="{857EC9C8-5222-4410-BA72-99CE9A85ADE2}"/>
    <hyperlink ref="K23" r:id="rId10" xr:uid="{7E5D5CA0-D8FA-4AB7-95E8-76614DD70745}"/>
    <hyperlink ref="K24" r:id="rId11" xr:uid="{973EA6F8-AF9A-4D90-8A75-401449A56A08}"/>
    <hyperlink ref="K25" r:id="rId12" xr:uid="{555A9051-A6C5-401F-ACA8-7E0D854F984E}"/>
    <hyperlink ref="K26" r:id="rId13" xr:uid="{5660E029-68F0-47CB-8312-C9307B3DB377}"/>
    <hyperlink ref="K27" r:id="rId14" xr:uid="{056F167E-9A83-4EDB-9150-579B51F1588C}"/>
    <hyperlink ref="K28" r:id="rId15" xr:uid="{70CD8AC5-4AFC-4BAA-85AF-8E5BBB7DD7D0}"/>
    <hyperlink ref="K29" r:id="rId16" xr:uid="{E70B181B-FA9A-4778-8599-5E6D41827BA8}"/>
  </hyperlinks>
  <pageMargins left="0.7" right="0.7" top="0.75" bottom="0.75" header="0.3" footer="0.3"/>
  <pageSetup orientation="portrait" r:id="rId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4D5BF-C8B3-4C2E-A366-DE5347C0ECD4}">
  <dimension ref="A1:X43"/>
  <sheetViews>
    <sheetView topLeftCell="F18" zoomScaleNormal="100" workbookViewId="0">
      <selection activeCell="K12" sqref="K12:K13"/>
    </sheetView>
  </sheetViews>
  <sheetFormatPr defaultColWidth="9" defaultRowHeight="15"/>
  <cols>
    <col min="1" max="1" width="6.28515625" style="82" customWidth="1"/>
    <col min="2" max="2" width="30.140625" style="82" customWidth="1"/>
    <col min="3" max="3" width="5.42578125" style="82" customWidth="1"/>
    <col min="4" max="4" width="8.7109375" style="82" customWidth="1"/>
    <col min="5" max="5" width="23.140625" style="82" customWidth="1"/>
    <col min="6" max="6" width="19.42578125" style="82" customWidth="1"/>
    <col min="7" max="7" width="22.5703125" style="82" customWidth="1"/>
    <col min="8" max="8" width="62.5703125" style="82" customWidth="1"/>
    <col min="9" max="9" width="18.5703125" style="82" customWidth="1"/>
    <col min="10" max="10" width="22.7109375" style="82" customWidth="1"/>
    <col min="11" max="11" width="36" style="82" customWidth="1"/>
    <col min="12" max="16384" width="9" style="82"/>
  </cols>
  <sheetData>
    <row r="1" spans="1:11" ht="15.75">
      <c r="A1" s="207" t="s">
        <v>124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1" ht="15.75">
      <c r="A2" s="88"/>
      <c r="B2" s="89"/>
      <c r="C2" s="90"/>
      <c r="D2" s="88"/>
      <c r="E2" s="91"/>
      <c r="F2" s="92"/>
      <c r="G2" s="93"/>
      <c r="H2" s="94"/>
      <c r="I2" s="95"/>
      <c r="J2" s="95"/>
    </row>
    <row r="3" spans="1:11" ht="15.75">
      <c r="A3" s="96" t="s">
        <v>25</v>
      </c>
      <c r="B3" s="96"/>
      <c r="C3" s="97" t="s">
        <v>113</v>
      </c>
      <c r="D3" s="200" t="s">
        <v>612</v>
      </c>
      <c r="E3" s="200"/>
      <c r="F3" s="200"/>
      <c r="G3" s="93"/>
      <c r="H3" s="94"/>
      <c r="I3" s="98"/>
      <c r="J3" s="98"/>
    </row>
    <row r="4" spans="1:11" ht="15.75">
      <c r="A4" s="96" t="s">
        <v>122</v>
      </c>
      <c r="B4" s="96"/>
      <c r="C4" s="97" t="s">
        <v>113</v>
      </c>
      <c r="D4" s="200" t="s">
        <v>611</v>
      </c>
      <c r="E4" s="200"/>
      <c r="F4" s="200"/>
      <c r="G4" s="93"/>
      <c r="H4" s="94"/>
      <c r="I4" s="98"/>
      <c r="J4" s="98"/>
    </row>
    <row r="5" spans="1:11" ht="15.75">
      <c r="A5" s="96" t="s">
        <v>121</v>
      </c>
      <c r="B5" s="96"/>
      <c r="C5" s="90" t="s">
        <v>113</v>
      </c>
      <c r="D5" s="200" t="s">
        <v>518</v>
      </c>
      <c r="E5" s="200"/>
      <c r="F5" s="200"/>
      <c r="G5" s="93"/>
      <c r="H5" s="94"/>
      <c r="I5" s="95"/>
      <c r="J5" s="95"/>
    </row>
    <row r="6" spans="1:11" ht="15.75">
      <c r="A6" s="96" t="s">
        <v>120</v>
      </c>
      <c r="B6" s="96"/>
      <c r="C6" s="97" t="s">
        <v>113</v>
      </c>
      <c r="D6" s="199" t="s">
        <v>119</v>
      </c>
      <c r="E6" s="199"/>
      <c r="F6" s="99"/>
      <c r="G6" s="93"/>
      <c r="H6" s="94"/>
      <c r="I6" s="95"/>
      <c r="J6" s="95"/>
    </row>
    <row r="7" spans="1:11" ht="15.75">
      <c r="A7" s="96" t="s">
        <v>118</v>
      </c>
      <c r="B7" s="96"/>
      <c r="C7" s="97" t="s">
        <v>113</v>
      </c>
      <c r="D7" s="199" t="s">
        <v>117</v>
      </c>
      <c r="E7" s="199"/>
      <c r="F7" s="99"/>
      <c r="G7" s="93"/>
      <c r="H7" s="94"/>
      <c r="I7" s="100"/>
      <c r="J7" s="100"/>
    </row>
    <row r="8" spans="1:11" ht="15.75">
      <c r="A8" s="96" t="s">
        <v>116</v>
      </c>
      <c r="B8" s="96"/>
      <c r="C8" s="97" t="s">
        <v>113</v>
      </c>
      <c r="D8" s="199" t="s">
        <v>610</v>
      </c>
      <c r="E8" s="199"/>
      <c r="F8" s="99"/>
      <c r="G8" s="93"/>
      <c r="H8" s="94"/>
      <c r="I8" s="100"/>
      <c r="J8" s="100"/>
    </row>
    <row r="9" spans="1:11" ht="15.75">
      <c r="A9" s="96" t="s">
        <v>114</v>
      </c>
      <c r="B9" s="96"/>
      <c r="C9" s="97" t="s">
        <v>113</v>
      </c>
      <c r="D9" s="200" t="s">
        <v>112</v>
      </c>
      <c r="E9" s="200"/>
      <c r="F9" s="101"/>
      <c r="G9" s="93"/>
      <c r="H9" s="94"/>
      <c r="I9" s="100"/>
      <c r="J9" s="100"/>
    </row>
    <row r="10" spans="1:11" ht="15.75">
      <c r="A10" s="102"/>
      <c r="B10" s="103"/>
      <c r="C10" s="104"/>
      <c r="D10" s="102"/>
      <c r="E10" s="105"/>
      <c r="F10" s="106"/>
      <c r="G10" s="107"/>
      <c r="H10" s="108"/>
      <c r="I10" s="109"/>
      <c r="J10" s="109"/>
    </row>
    <row r="11" spans="1:11" ht="16.5" thickBot="1">
      <c r="A11" s="110"/>
      <c r="B11" s="111"/>
      <c r="C11" s="110"/>
      <c r="D11" s="110"/>
      <c r="E11" s="112"/>
      <c r="F11" s="113"/>
      <c r="G11" s="114"/>
      <c r="H11" s="115"/>
      <c r="I11" s="110"/>
      <c r="J11" s="110"/>
    </row>
    <row r="12" spans="1:11" ht="16.5" customHeight="1" thickTop="1">
      <c r="A12" s="201" t="s">
        <v>111</v>
      </c>
      <c r="B12" s="203" t="s">
        <v>110</v>
      </c>
      <c r="C12" s="203" t="s">
        <v>109</v>
      </c>
      <c r="D12" s="193" t="s">
        <v>108</v>
      </c>
      <c r="E12" s="205" t="s">
        <v>107</v>
      </c>
      <c r="F12" s="193" t="s">
        <v>106</v>
      </c>
      <c r="G12" s="193"/>
      <c r="H12" s="193" t="s">
        <v>105</v>
      </c>
      <c r="I12" s="193" t="s">
        <v>104</v>
      </c>
      <c r="J12" s="195" t="s">
        <v>103</v>
      </c>
      <c r="K12" s="197" t="s">
        <v>102</v>
      </c>
    </row>
    <row r="13" spans="1:11" ht="15.75" customHeight="1">
      <c r="A13" s="202"/>
      <c r="B13" s="204"/>
      <c r="C13" s="204"/>
      <c r="D13" s="194"/>
      <c r="E13" s="206"/>
      <c r="F13" s="194"/>
      <c r="G13" s="194"/>
      <c r="H13" s="194"/>
      <c r="I13" s="194"/>
      <c r="J13" s="196"/>
      <c r="K13" s="198"/>
    </row>
    <row r="14" spans="1:11" ht="30" customHeight="1">
      <c r="A14" s="116">
        <v>1</v>
      </c>
      <c r="B14" s="117" t="s">
        <v>609</v>
      </c>
      <c r="C14" s="118" t="s">
        <v>11</v>
      </c>
      <c r="D14" s="118" t="s">
        <v>463</v>
      </c>
      <c r="E14" s="119" t="s">
        <v>608</v>
      </c>
      <c r="F14" s="120" t="s">
        <v>42</v>
      </c>
      <c r="G14" s="121" t="s">
        <v>607</v>
      </c>
      <c r="H14" s="122" t="s">
        <v>606</v>
      </c>
      <c r="I14" s="123" t="s">
        <v>42</v>
      </c>
      <c r="J14" s="124">
        <v>85205081801</v>
      </c>
      <c r="K14" s="150" t="s">
        <v>605</v>
      </c>
    </row>
    <row r="15" spans="1:11" ht="30" customHeight="1">
      <c r="A15" s="116">
        <v>2</v>
      </c>
      <c r="B15" s="117" t="s">
        <v>604</v>
      </c>
      <c r="C15" s="118" t="s">
        <v>10</v>
      </c>
      <c r="D15" s="118" t="s">
        <v>12</v>
      </c>
      <c r="E15" s="119" t="s">
        <v>603</v>
      </c>
      <c r="F15" s="120" t="s">
        <v>42</v>
      </c>
      <c r="G15" s="121" t="s">
        <v>602</v>
      </c>
      <c r="H15" s="122" t="s">
        <v>601</v>
      </c>
      <c r="I15" s="123" t="s">
        <v>42</v>
      </c>
      <c r="J15" s="124">
        <v>82340141208</v>
      </c>
      <c r="K15" s="150" t="s">
        <v>600</v>
      </c>
    </row>
    <row r="16" spans="1:11" ht="30" customHeight="1">
      <c r="A16" s="116">
        <v>3</v>
      </c>
      <c r="B16" s="125" t="s">
        <v>599</v>
      </c>
      <c r="C16" s="126" t="s">
        <v>11</v>
      </c>
      <c r="D16" s="126" t="s">
        <v>16</v>
      </c>
      <c r="E16" s="127" t="s">
        <v>598</v>
      </c>
      <c r="F16" s="128" t="s">
        <v>597</v>
      </c>
      <c r="G16" s="129" t="s">
        <v>596</v>
      </c>
      <c r="H16" s="130" t="s">
        <v>595</v>
      </c>
      <c r="I16" s="131" t="s">
        <v>88</v>
      </c>
      <c r="J16" s="132">
        <v>85951803603</v>
      </c>
      <c r="K16" s="150" t="s">
        <v>594</v>
      </c>
    </row>
    <row r="17" spans="1:15" ht="30" customHeight="1">
      <c r="A17" s="116">
        <v>4</v>
      </c>
      <c r="B17" s="117" t="s">
        <v>593</v>
      </c>
      <c r="C17" s="118" t="s">
        <v>10</v>
      </c>
      <c r="D17" s="118" t="s">
        <v>12</v>
      </c>
      <c r="E17" s="119" t="s">
        <v>592</v>
      </c>
      <c r="F17" s="120" t="s">
        <v>591</v>
      </c>
      <c r="G17" s="121" t="s">
        <v>590</v>
      </c>
      <c r="H17" s="122" t="s">
        <v>589</v>
      </c>
      <c r="I17" s="123" t="s">
        <v>66</v>
      </c>
      <c r="J17" s="124">
        <v>85205009858</v>
      </c>
      <c r="K17" s="150" t="s">
        <v>588</v>
      </c>
    </row>
    <row r="18" spans="1:15" ht="30" customHeight="1">
      <c r="A18" s="116">
        <v>5</v>
      </c>
      <c r="B18" s="117" t="s">
        <v>587</v>
      </c>
      <c r="C18" s="118" t="s">
        <v>11</v>
      </c>
      <c r="D18" s="118" t="s">
        <v>12</v>
      </c>
      <c r="E18" s="119" t="s">
        <v>586</v>
      </c>
      <c r="F18" s="120" t="s">
        <v>42</v>
      </c>
      <c r="G18" s="121" t="s">
        <v>585</v>
      </c>
      <c r="H18" s="122" t="s">
        <v>584</v>
      </c>
      <c r="I18" s="123" t="s">
        <v>56</v>
      </c>
      <c r="J18" s="124" t="s">
        <v>583</v>
      </c>
      <c r="K18" s="150" t="s">
        <v>582</v>
      </c>
    </row>
    <row r="19" spans="1:15" ht="30" customHeight="1">
      <c r="A19" s="133">
        <v>6</v>
      </c>
      <c r="B19" s="125" t="s">
        <v>581</v>
      </c>
      <c r="C19" s="126" t="s">
        <v>11</v>
      </c>
      <c r="D19" s="126" t="s">
        <v>18</v>
      </c>
      <c r="E19" s="127" t="s">
        <v>580</v>
      </c>
      <c r="F19" s="128" t="s">
        <v>579</v>
      </c>
      <c r="G19" s="129" t="s">
        <v>578</v>
      </c>
      <c r="H19" s="134" t="s">
        <v>577</v>
      </c>
      <c r="I19" s="131" t="s">
        <v>88</v>
      </c>
      <c r="J19" s="132">
        <v>8332554179</v>
      </c>
      <c r="K19" s="150" t="s">
        <v>576</v>
      </c>
    </row>
    <row r="20" spans="1:15" ht="30" customHeight="1">
      <c r="A20" s="116">
        <v>7</v>
      </c>
      <c r="B20" s="117" t="s">
        <v>575</v>
      </c>
      <c r="C20" s="118" t="s">
        <v>11</v>
      </c>
      <c r="D20" s="118" t="s">
        <v>17</v>
      </c>
      <c r="E20" s="119" t="s">
        <v>574</v>
      </c>
      <c r="F20" s="120" t="s">
        <v>573</v>
      </c>
      <c r="G20" s="121" t="s">
        <v>572</v>
      </c>
      <c r="H20" s="122" t="s">
        <v>571</v>
      </c>
      <c r="I20" s="123" t="s">
        <v>66</v>
      </c>
      <c r="J20" s="124">
        <v>83143110269</v>
      </c>
      <c r="K20" s="150" t="s">
        <v>570</v>
      </c>
    </row>
    <row r="21" spans="1:15" ht="30" customHeight="1">
      <c r="A21" s="116">
        <v>8</v>
      </c>
      <c r="B21" s="117" t="s">
        <v>569</v>
      </c>
      <c r="C21" s="118" t="s">
        <v>11</v>
      </c>
      <c r="D21" s="118" t="s">
        <v>18</v>
      </c>
      <c r="E21" s="119" t="s">
        <v>568</v>
      </c>
      <c r="F21" s="120" t="s">
        <v>567</v>
      </c>
      <c r="G21" s="121" t="s">
        <v>566</v>
      </c>
      <c r="H21" s="122" t="s">
        <v>565</v>
      </c>
      <c r="I21" s="123" t="s">
        <v>56</v>
      </c>
      <c r="J21" s="124">
        <v>81239030247</v>
      </c>
      <c r="K21" s="150" t="s">
        <v>564</v>
      </c>
    </row>
    <row r="22" spans="1:15" s="85" customFormat="1" ht="30" customHeight="1">
      <c r="A22" s="116">
        <v>9</v>
      </c>
      <c r="B22" s="117" t="s">
        <v>563</v>
      </c>
      <c r="C22" s="118" t="s">
        <v>11</v>
      </c>
      <c r="D22" s="118" t="s">
        <v>12</v>
      </c>
      <c r="E22" s="119" t="s">
        <v>562</v>
      </c>
      <c r="F22" s="120" t="s">
        <v>561</v>
      </c>
      <c r="G22" s="121" t="s">
        <v>560</v>
      </c>
      <c r="H22" s="122" t="s">
        <v>559</v>
      </c>
      <c r="I22" s="123" t="s">
        <v>42</v>
      </c>
      <c r="J22" s="124" t="s">
        <v>558</v>
      </c>
      <c r="K22" s="150" t="s">
        <v>557</v>
      </c>
      <c r="O22" s="82"/>
    </row>
    <row r="23" spans="1:15" ht="30" customHeight="1">
      <c r="A23" s="116">
        <v>10</v>
      </c>
      <c r="B23" s="125" t="s">
        <v>556</v>
      </c>
      <c r="C23" s="126" t="s">
        <v>10</v>
      </c>
      <c r="D23" s="126" t="s">
        <v>20</v>
      </c>
      <c r="E23" s="127" t="s">
        <v>555</v>
      </c>
      <c r="F23" s="128" t="s">
        <v>42</v>
      </c>
      <c r="G23" s="129" t="s">
        <v>554</v>
      </c>
      <c r="H23" s="130" t="s">
        <v>553</v>
      </c>
      <c r="I23" s="131" t="s">
        <v>42</v>
      </c>
      <c r="J23" s="132">
        <v>87849693126</v>
      </c>
      <c r="K23" s="150" t="s">
        <v>552</v>
      </c>
    </row>
    <row r="24" spans="1:15" ht="30" customHeight="1">
      <c r="A24" s="133">
        <v>11</v>
      </c>
      <c r="B24" s="125" t="s">
        <v>551</v>
      </c>
      <c r="C24" s="126" t="s">
        <v>10</v>
      </c>
      <c r="D24" s="126" t="s">
        <v>12</v>
      </c>
      <c r="E24" s="127" t="s">
        <v>550</v>
      </c>
      <c r="F24" s="128" t="s">
        <v>549</v>
      </c>
      <c r="G24" s="129" t="s">
        <v>548</v>
      </c>
      <c r="H24" s="130" t="s">
        <v>547</v>
      </c>
      <c r="I24" s="131" t="s">
        <v>88</v>
      </c>
      <c r="J24" s="132">
        <v>87715535187</v>
      </c>
      <c r="K24" s="150" t="s">
        <v>546</v>
      </c>
    </row>
    <row r="25" spans="1:15" ht="30" customHeight="1">
      <c r="A25" s="116">
        <v>12</v>
      </c>
      <c r="B25" s="117" t="s">
        <v>545</v>
      </c>
      <c r="C25" s="118" t="s">
        <v>10</v>
      </c>
      <c r="D25" s="118" t="s">
        <v>12</v>
      </c>
      <c r="E25" s="119" t="s">
        <v>544</v>
      </c>
      <c r="F25" s="120" t="s">
        <v>352</v>
      </c>
      <c r="G25" s="121" t="s">
        <v>543</v>
      </c>
      <c r="H25" s="122" t="s">
        <v>542</v>
      </c>
      <c r="I25" s="123" t="s">
        <v>42</v>
      </c>
      <c r="J25" s="124">
        <v>87761782022</v>
      </c>
      <c r="K25" s="150" t="s">
        <v>541</v>
      </c>
    </row>
    <row r="26" spans="1:15" ht="30" customHeight="1">
      <c r="A26" s="116">
        <v>13</v>
      </c>
      <c r="B26" s="117" t="s">
        <v>540</v>
      </c>
      <c r="C26" s="118" t="s">
        <v>10</v>
      </c>
      <c r="D26" s="118" t="s">
        <v>12</v>
      </c>
      <c r="E26" s="119" t="s">
        <v>539</v>
      </c>
      <c r="F26" s="120" t="s">
        <v>538</v>
      </c>
      <c r="G26" s="121" t="s">
        <v>537</v>
      </c>
      <c r="H26" s="122" t="s">
        <v>536</v>
      </c>
      <c r="I26" s="123" t="s">
        <v>52</v>
      </c>
      <c r="J26" s="124">
        <v>8784977057</v>
      </c>
      <c r="K26" s="150" t="s">
        <v>535</v>
      </c>
    </row>
    <row r="27" spans="1:15" ht="30" customHeight="1">
      <c r="A27" s="116">
        <v>14</v>
      </c>
      <c r="B27" s="117" t="s">
        <v>534</v>
      </c>
      <c r="C27" s="118" t="s">
        <v>10</v>
      </c>
      <c r="D27" s="118" t="s">
        <v>18</v>
      </c>
      <c r="E27" s="119" t="s">
        <v>533</v>
      </c>
      <c r="F27" s="120" t="s">
        <v>42</v>
      </c>
      <c r="G27" s="121" t="s">
        <v>532</v>
      </c>
      <c r="H27" s="122" t="s">
        <v>531</v>
      </c>
      <c r="I27" s="123" t="s">
        <v>42</v>
      </c>
      <c r="J27" s="124">
        <v>81907278949</v>
      </c>
      <c r="K27" s="150" t="s">
        <v>530</v>
      </c>
    </row>
    <row r="28" spans="1:15" ht="30" customHeight="1">
      <c r="A28" s="116">
        <v>15</v>
      </c>
      <c r="B28" s="117" t="s">
        <v>529</v>
      </c>
      <c r="C28" s="118" t="s">
        <v>11</v>
      </c>
      <c r="D28" s="118" t="s">
        <v>12</v>
      </c>
      <c r="E28" s="119" t="s">
        <v>528</v>
      </c>
      <c r="F28" s="120" t="s">
        <v>42</v>
      </c>
      <c r="G28" s="121" t="s">
        <v>527</v>
      </c>
      <c r="H28" s="122" t="s">
        <v>526</v>
      </c>
      <c r="I28" s="123" t="s">
        <v>42</v>
      </c>
      <c r="J28" s="124">
        <v>89832495589</v>
      </c>
      <c r="K28" s="150" t="s">
        <v>525</v>
      </c>
    </row>
    <row r="29" spans="1:15" ht="30" customHeight="1" thickBot="1">
      <c r="A29" s="135">
        <v>16</v>
      </c>
      <c r="B29" s="136" t="s">
        <v>524</v>
      </c>
      <c r="C29" s="137" t="s">
        <v>10</v>
      </c>
      <c r="D29" s="137" t="s">
        <v>12</v>
      </c>
      <c r="E29" s="138" t="s">
        <v>523</v>
      </c>
      <c r="F29" s="139" t="s">
        <v>433</v>
      </c>
      <c r="G29" s="140" t="s">
        <v>522</v>
      </c>
      <c r="H29" s="141" t="s">
        <v>521</v>
      </c>
      <c r="I29" s="142" t="s">
        <v>56</v>
      </c>
      <c r="J29" s="143" t="s">
        <v>967</v>
      </c>
      <c r="K29" s="151" t="s">
        <v>520</v>
      </c>
    </row>
    <row r="30" spans="1:15" ht="15.75" thickTop="1">
      <c r="A30" s="144"/>
      <c r="B30" s="145"/>
      <c r="C30" s="144"/>
      <c r="D30" s="144"/>
      <c r="E30" s="145"/>
      <c r="F30" s="146"/>
      <c r="G30" s="147"/>
      <c r="H30" s="146"/>
      <c r="I30" s="145"/>
      <c r="J30" s="145"/>
    </row>
    <row r="31" spans="1:15">
      <c r="A31" s="144"/>
      <c r="B31" s="145"/>
      <c r="C31" s="144"/>
      <c r="D31" s="144"/>
      <c r="E31" s="145"/>
      <c r="F31" s="146"/>
      <c r="G31" s="147"/>
      <c r="H31" s="148" t="s">
        <v>50</v>
      </c>
      <c r="I31" s="148"/>
      <c r="J31" s="148"/>
    </row>
    <row r="32" spans="1:15">
      <c r="A32" s="144"/>
      <c r="B32" s="145"/>
      <c r="C32" s="144"/>
      <c r="D32" s="144"/>
      <c r="E32" s="145"/>
      <c r="F32" s="146"/>
      <c r="G32" s="147"/>
      <c r="H32" s="192" t="s">
        <v>49</v>
      </c>
      <c r="I32" s="192"/>
      <c r="J32" s="192"/>
    </row>
    <row r="33" spans="1:24">
      <c r="A33" s="144"/>
      <c r="B33" s="145"/>
      <c r="C33" s="144"/>
      <c r="D33" s="144"/>
      <c r="E33" s="145"/>
      <c r="F33" s="146"/>
      <c r="G33" s="147"/>
      <c r="H33" s="192" t="s">
        <v>48</v>
      </c>
      <c r="I33" s="192"/>
      <c r="J33" s="192"/>
    </row>
    <row r="34" spans="1:24">
      <c r="A34" s="144"/>
      <c r="B34" s="145"/>
      <c r="C34" s="144"/>
      <c r="D34" s="144"/>
      <c r="E34" s="145"/>
      <c r="F34" s="146"/>
      <c r="G34" s="147"/>
      <c r="H34" s="192"/>
      <c r="I34" s="192"/>
      <c r="J34" s="192"/>
    </row>
    <row r="35" spans="1:24">
      <c r="A35" s="144"/>
      <c r="B35" s="145"/>
      <c r="C35" s="144"/>
      <c r="D35" s="144"/>
      <c r="E35" s="145"/>
      <c r="F35" s="146"/>
      <c r="G35" s="147"/>
      <c r="H35" s="149"/>
      <c r="I35" s="149"/>
      <c r="J35" s="149"/>
    </row>
    <row r="36" spans="1:24">
      <c r="A36" s="144"/>
      <c r="B36" s="145"/>
      <c r="C36" s="144"/>
      <c r="D36" s="144"/>
      <c r="E36" s="145"/>
      <c r="F36" s="146"/>
      <c r="G36" s="147"/>
      <c r="H36" s="192"/>
      <c r="I36" s="192"/>
      <c r="J36" s="192"/>
    </row>
    <row r="37" spans="1:24">
      <c r="A37" s="144"/>
      <c r="B37" s="145"/>
      <c r="C37" s="144"/>
      <c r="D37" s="144"/>
      <c r="E37" s="145"/>
      <c r="F37" s="146"/>
      <c r="G37" s="147"/>
      <c r="H37" s="192"/>
      <c r="I37" s="192"/>
      <c r="J37" s="192"/>
    </row>
    <row r="38" spans="1:24">
      <c r="A38" s="144"/>
      <c r="B38" s="145"/>
      <c r="C38" s="144"/>
      <c r="D38" s="144"/>
      <c r="E38" s="145"/>
      <c r="F38" s="146"/>
      <c r="G38" s="147"/>
      <c r="H38" s="191" t="s">
        <v>47</v>
      </c>
      <c r="I38" s="191"/>
      <c r="J38" s="191"/>
    </row>
    <row r="39" spans="1:24">
      <c r="A39" s="144"/>
      <c r="B39" s="145"/>
      <c r="C39" s="144"/>
      <c r="D39" s="144"/>
      <c r="E39" s="145"/>
      <c r="F39" s="146"/>
      <c r="G39" s="147"/>
      <c r="H39" s="192" t="s">
        <v>46</v>
      </c>
      <c r="I39" s="192"/>
      <c r="J39" s="192"/>
    </row>
    <row r="40" spans="1:24" ht="15.75">
      <c r="A40" s="84"/>
      <c r="B40" s="154" t="s">
        <v>953</v>
      </c>
      <c r="C40" s="155">
        <f>COUNTIF(C14:C29,"L")</f>
        <v>8</v>
      </c>
      <c r="D40" s="156" t="s">
        <v>954</v>
      </c>
      <c r="E40" s="145"/>
      <c r="F40" s="146"/>
      <c r="G40" s="147"/>
      <c r="H40" s="146"/>
      <c r="I40" s="145"/>
      <c r="J40" s="145"/>
      <c r="K40"/>
      <c r="L40" s="157" t="s">
        <v>21</v>
      </c>
      <c r="M40" s="157" t="s">
        <v>20</v>
      </c>
      <c r="N40" s="157" t="s">
        <v>19</v>
      </c>
      <c r="O40" s="157" t="s">
        <v>18</v>
      </c>
      <c r="P40" s="157" t="s">
        <v>17</v>
      </c>
      <c r="Q40" s="157" t="s">
        <v>16</v>
      </c>
      <c r="R40" s="157" t="s">
        <v>15</v>
      </c>
      <c r="S40" s="157" t="s">
        <v>14</v>
      </c>
      <c r="T40" s="157" t="s">
        <v>13</v>
      </c>
      <c r="U40" s="157" t="s">
        <v>12</v>
      </c>
      <c r="V40" s="156"/>
      <c r="W40" s="156"/>
      <c r="X40" s="156"/>
    </row>
    <row r="41" spans="1:24" ht="15.75">
      <c r="A41" s="84"/>
      <c r="B41" s="154" t="s">
        <v>955</v>
      </c>
      <c r="C41" s="155">
        <f>COUNTIF(C14:C29,"P")</f>
        <v>8</v>
      </c>
      <c r="D41" s="156" t="s">
        <v>954</v>
      </c>
      <c r="E41" s="145"/>
      <c r="F41" s="146"/>
      <c r="G41" s="147"/>
      <c r="H41" s="146"/>
      <c r="I41" s="145"/>
      <c r="J41" s="145"/>
      <c r="K41"/>
      <c r="L41" s="155">
        <f>COUNTIF(D14:D29,"SD")</f>
        <v>0</v>
      </c>
      <c r="M41" s="155">
        <f>COUNTIF(D14:D29,"SMP")</f>
        <v>1</v>
      </c>
      <c r="N41" s="155">
        <f>COUNTIF(D14:D29,"MTs.")</f>
        <v>0</v>
      </c>
      <c r="O41" s="155">
        <f>COUNTIF(D14:D29,"SMA")</f>
        <v>3</v>
      </c>
      <c r="P41" s="155">
        <f>COUNTIF(D14:D29,"MA")</f>
        <v>1</v>
      </c>
      <c r="Q41" s="155">
        <f>COUNTIF(D14:D29,"SMK")</f>
        <v>1</v>
      </c>
      <c r="R41" s="155">
        <f>COUNTIF(D14:D29,"D1")</f>
        <v>0</v>
      </c>
      <c r="S41" s="155">
        <f>COUNTIF(D14:D29,"D3")</f>
        <v>0</v>
      </c>
      <c r="T41" s="155">
        <f>COUNTIF(D14:D29,"D4")</f>
        <v>0</v>
      </c>
      <c r="U41" s="155">
        <f>COUNTIF(D14:D39,"S1")</f>
        <v>10</v>
      </c>
      <c r="V41" s="156"/>
      <c r="W41" s="156"/>
      <c r="X41" s="156">
        <f>SUM(L41:V41)</f>
        <v>16</v>
      </c>
    </row>
    <row r="42" spans="1:24">
      <c r="B42"/>
      <c r="C42"/>
      <c r="D42"/>
      <c r="E42"/>
      <c r="F42"/>
      <c r="G42"/>
      <c r="H42"/>
      <c r="I42"/>
      <c r="J42"/>
      <c r="K42"/>
      <c r="L42" s="158" t="s">
        <v>956</v>
      </c>
      <c r="M42" s="158" t="s">
        <v>957</v>
      </c>
      <c r="N42" s="158" t="s">
        <v>40</v>
      </c>
      <c r="O42" s="158" t="s">
        <v>958</v>
      </c>
      <c r="P42" s="158" t="s">
        <v>959</v>
      </c>
      <c r="Q42" s="158" t="s">
        <v>960</v>
      </c>
      <c r="R42" s="158" t="s">
        <v>961</v>
      </c>
      <c r="S42" s="158" t="s">
        <v>962</v>
      </c>
      <c r="T42" s="158" t="s">
        <v>963</v>
      </c>
      <c r="U42" s="158" t="s">
        <v>964</v>
      </c>
      <c r="V42" s="158" t="s">
        <v>965</v>
      </c>
      <c r="W42" s="156" t="s">
        <v>966</v>
      </c>
      <c r="X42" s="156"/>
    </row>
    <row r="43" spans="1:24">
      <c r="B43"/>
      <c r="C43"/>
      <c r="D43"/>
      <c r="E43"/>
      <c r="F43"/>
      <c r="G43"/>
      <c r="H43"/>
      <c r="I43"/>
      <c r="J43"/>
      <c r="K43"/>
      <c r="L43" s="155">
        <f>COUNTIF(I14:I39,"Mataram")</f>
        <v>7</v>
      </c>
      <c r="M43" s="155">
        <f>COUNTIF(I14:I39,"Lombok Barat")</f>
        <v>3</v>
      </c>
      <c r="N43" s="155">
        <f>COUNTIF(I14:I39,"Lombok Utara")</f>
        <v>0</v>
      </c>
      <c r="O43" s="155">
        <f>COUNTIF(I14:I39,"Lombok Tengah")</f>
        <v>3</v>
      </c>
      <c r="P43" s="155">
        <f>COUNTIF(I14:I39,"Lombok Timur")</f>
        <v>1</v>
      </c>
      <c r="Q43" s="155">
        <f>COUNTIF(I14:I29,"Sumbawa")</f>
        <v>2</v>
      </c>
      <c r="R43" s="155">
        <f>COUNTIF(I14:I29,"Sumbawa barat")</f>
        <v>0</v>
      </c>
      <c r="S43" s="155"/>
      <c r="T43" s="155">
        <f>COUNTIF(I14:I29,"Dompu")</f>
        <v>0</v>
      </c>
      <c r="U43" s="155">
        <f>COUNTIF(I14:I29,"Kabupaten Bima")</f>
        <v>0</v>
      </c>
      <c r="V43" s="155">
        <f>COUNTIF(I14:I29,"Bima")</f>
        <v>0</v>
      </c>
      <c r="W43" s="156"/>
      <c r="X43" s="156">
        <f>SUM(L43:V43)</f>
        <v>16</v>
      </c>
    </row>
  </sheetData>
  <mergeCells count="25">
    <mergeCell ref="A1:J1"/>
    <mergeCell ref="D3:F3"/>
    <mergeCell ref="D4:F4"/>
    <mergeCell ref="D5:F5"/>
    <mergeCell ref="D6:E6"/>
    <mergeCell ref="D7:E7"/>
    <mergeCell ref="D8:E8"/>
    <mergeCell ref="D9:E9"/>
    <mergeCell ref="A12:A13"/>
    <mergeCell ref="B12:B13"/>
    <mergeCell ref="C12:C13"/>
    <mergeCell ref="D12:D13"/>
    <mergeCell ref="E12:E13"/>
    <mergeCell ref="F12:G13"/>
    <mergeCell ref="H12:H13"/>
    <mergeCell ref="I12:I13"/>
    <mergeCell ref="J12:J13"/>
    <mergeCell ref="K12:K13"/>
    <mergeCell ref="H38:J38"/>
    <mergeCell ref="H39:J39"/>
    <mergeCell ref="H32:J32"/>
    <mergeCell ref="H33:J33"/>
    <mergeCell ref="H34:J34"/>
    <mergeCell ref="H36:J36"/>
    <mergeCell ref="H37:J37"/>
  </mergeCells>
  <hyperlinks>
    <hyperlink ref="K14" r:id="rId1" xr:uid="{BDD01439-126A-4154-8364-B7C2ACC84503}"/>
    <hyperlink ref="K15" r:id="rId2" xr:uid="{6BF92798-860C-4FC6-AADA-FEA1E08CD529}"/>
    <hyperlink ref="K16" r:id="rId3" xr:uid="{93CE6FF0-DB88-4D1C-8A48-50B4F2D8B612}"/>
    <hyperlink ref="K17" r:id="rId4" xr:uid="{5359B07D-6FD7-4F30-846B-A82AB65EAEB8}"/>
    <hyperlink ref="K18" r:id="rId5" xr:uid="{DCC0C713-B12A-4553-811C-880C5918B1E6}"/>
    <hyperlink ref="K19" r:id="rId6" xr:uid="{D6803E6B-2D6B-48D1-805D-98D6B6108EE5}"/>
    <hyperlink ref="K20" r:id="rId7" xr:uid="{FA256C43-0CE8-4391-A189-0E8289B60885}"/>
    <hyperlink ref="K21" r:id="rId8" xr:uid="{9A831D31-C6B6-4A8D-97A1-BA162AEF4F41}"/>
    <hyperlink ref="K22" r:id="rId9" xr:uid="{1AE7FF43-CCAA-450F-A53A-77E0D562195D}"/>
    <hyperlink ref="K23" r:id="rId10" xr:uid="{A447316A-AE3C-4054-A934-B731BD9D7007}"/>
    <hyperlink ref="K24" r:id="rId11" xr:uid="{9ACA1EB5-3618-4790-A04E-ACE194C283B0}"/>
    <hyperlink ref="K25" r:id="rId12" xr:uid="{39C50061-8ED7-4442-8C0B-85AD4257E9C0}"/>
    <hyperlink ref="K27" r:id="rId13" xr:uid="{C22F8C2F-1E53-4426-BCA8-CD0C4075B583}"/>
    <hyperlink ref="K28" r:id="rId14" xr:uid="{C3D88D30-62A0-45FA-99A2-4DCA4215E114}"/>
    <hyperlink ref="K29" r:id="rId15" xr:uid="{6204AC86-748F-45DD-89D5-352B44557FFC}"/>
    <hyperlink ref="K26" r:id="rId16" xr:uid="{F7AC968E-4020-4419-AFA9-F9E3964E50DA}"/>
  </hyperlink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E469-9750-40A3-ABC3-7B85760589A4}">
  <dimension ref="A1:X43"/>
  <sheetViews>
    <sheetView topLeftCell="G17" zoomScaleNormal="100" workbookViewId="0">
      <selection activeCell="J30" sqref="J30"/>
    </sheetView>
  </sheetViews>
  <sheetFormatPr defaultColWidth="9" defaultRowHeight="15"/>
  <cols>
    <col min="1" max="1" width="6.28515625" style="82" customWidth="1"/>
    <col min="2" max="2" width="30.140625" style="82" customWidth="1"/>
    <col min="3" max="3" width="5.42578125" style="82" customWidth="1"/>
    <col min="4" max="4" width="8.7109375" style="82" customWidth="1"/>
    <col min="5" max="5" width="23.140625" style="82" customWidth="1"/>
    <col min="6" max="6" width="19.42578125" style="82" customWidth="1"/>
    <col min="7" max="7" width="22.5703125" style="82" customWidth="1"/>
    <col min="8" max="8" width="62.5703125" style="82" customWidth="1"/>
    <col min="9" max="9" width="18.5703125" style="82" customWidth="1"/>
    <col min="10" max="10" width="22.7109375" style="82" customWidth="1"/>
    <col min="11" max="11" width="35.7109375" style="82" customWidth="1"/>
    <col min="12" max="16384" width="9" style="82"/>
  </cols>
  <sheetData>
    <row r="1" spans="1:16" ht="15.75">
      <c r="A1" s="207" t="s">
        <v>124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6" ht="15.75">
      <c r="A2" s="88"/>
      <c r="B2" s="89"/>
      <c r="C2" s="90"/>
      <c r="D2" s="88"/>
      <c r="E2" s="91"/>
      <c r="F2" s="92"/>
      <c r="G2" s="93"/>
      <c r="H2" s="94"/>
      <c r="I2" s="95"/>
      <c r="J2" s="95"/>
    </row>
    <row r="3" spans="1:16" ht="15.75">
      <c r="A3" s="96" t="s">
        <v>25</v>
      </c>
      <c r="B3" s="96"/>
      <c r="C3" s="97" t="s">
        <v>113</v>
      </c>
      <c r="D3" s="200" t="s">
        <v>519</v>
      </c>
      <c r="E3" s="200"/>
      <c r="F3" s="200"/>
      <c r="G3" s="93"/>
      <c r="H3" s="94"/>
      <c r="I3" s="98"/>
      <c r="J3" s="98"/>
    </row>
    <row r="4" spans="1:16" ht="15.75">
      <c r="A4" s="96" t="s">
        <v>122</v>
      </c>
      <c r="B4" s="96"/>
      <c r="C4" s="97" t="s">
        <v>113</v>
      </c>
      <c r="D4" s="200" t="s">
        <v>518</v>
      </c>
      <c r="E4" s="200"/>
      <c r="F4" s="200"/>
      <c r="G4" s="93"/>
      <c r="H4" s="94"/>
      <c r="I4" s="98"/>
      <c r="J4" s="98"/>
    </row>
    <row r="5" spans="1:16" ht="15.75">
      <c r="A5" s="96" t="s">
        <v>121</v>
      </c>
      <c r="B5" s="96"/>
      <c r="C5" s="90" t="s">
        <v>113</v>
      </c>
      <c r="D5" s="200" t="s">
        <v>518</v>
      </c>
      <c r="E5" s="200"/>
      <c r="F5" s="200"/>
      <c r="G5" s="93"/>
      <c r="H5" s="94"/>
      <c r="I5" s="95"/>
      <c r="J5" s="95"/>
    </row>
    <row r="6" spans="1:16" ht="15.75">
      <c r="A6" s="96" t="s">
        <v>120</v>
      </c>
      <c r="B6" s="96"/>
      <c r="C6" s="97" t="s">
        <v>113</v>
      </c>
      <c r="D6" s="199" t="s">
        <v>119</v>
      </c>
      <c r="E6" s="199"/>
      <c r="F6" s="99"/>
      <c r="G6" s="93"/>
      <c r="H6" s="94"/>
      <c r="I6" s="95"/>
      <c r="J6" s="95"/>
    </row>
    <row r="7" spans="1:16" ht="15.75">
      <c r="A7" s="96" t="s">
        <v>118</v>
      </c>
      <c r="B7" s="96"/>
      <c r="C7" s="97" t="s">
        <v>113</v>
      </c>
      <c r="D7" s="199" t="s">
        <v>117</v>
      </c>
      <c r="E7" s="199"/>
      <c r="F7" s="99"/>
      <c r="G7" s="93"/>
      <c r="H7" s="94"/>
      <c r="I7" s="100"/>
      <c r="J7" s="100"/>
    </row>
    <row r="8" spans="1:16" ht="15.75">
      <c r="A8" s="96" t="s">
        <v>116</v>
      </c>
      <c r="B8" s="96"/>
      <c r="C8" s="97" t="s">
        <v>113</v>
      </c>
      <c r="D8" s="199" t="s">
        <v>517</v>
      </c>
      <c r="E8" s="199"/>
      <c r="F8" s="99"/>
      <c r="G8" s="93"/>
      <c r="H8" s="94"/>
      <c r="I8" s="100"/>
      <c r="J8" s="100"/>
    </row>
    <row r="9" spans="1:16" ht="15.75">
      <c r="A9" s="96" t="s">
        <v>114</v>
      </c>
      <c r="B9" s="96"/>
      <c r="C9" s="97" t="s">
        <v>113</v>
      </c>
      <c r="D9" s="200" t="s">
        <v>112</v>
      </c>
      <c r="E9" s="200"/>
      <c r="F9" s="101"/>
      <c r="G9" s="93"/>
      <c r="H9" s="94"/>
      <c r="I9" s="100"/>
      <c r="J9" s="100"/>
    </row>
    <row r="10" spans="1:16" ht="15.75">
      <c r="A10" s="102"/>
      <c r="B10" s="103"/>
      <c r="C10" s="104"/>
      <c r="D10" s="102"/>
      <c r="E10" s="105"/>
      <c r="F10" s="106"/>
      <c r="G10" s="107"/>
      <c r="H10" s="108"/>
      <c r="I10" s="109"/>
      <c r="J10" s="109"/>
    </row>
    <row r="11" spans="1:16" ht="16.5" thickBot="1">
      <c r="A11" s="110"/>
      <c r="B11" s="111"/>
      <c r="C11" s="110"/>
      <c r="D11" s="110"/>
      <c r="E11" s="112"/>
      <c r="F11" s="113"/>
      <c r="G11" s="114"/>
      <c r="H11" s="115"/>
      <c r="I11" s="110"/>
      <c r="J11" s="110"/>
    </row>
    <row r="12" spans="1:16" ht="16.5" customHeight="1" thickTop="1">
      <c r="A12" s="201" t="s">
        <v>111</v>
      </c>
      <c r="B12" s="203" t="s">
        <v>110</v>
      </c>
      <c r="C12" s="203" t="s">
        <v>109</v>
      </c>
      <c r="D12" s="193" t="s">
        <v>108</v>
      </c>
      <c r="E12" s="205" t="s">
        <v>107</v>
      </c>
      <c r="F12" s="193" t="s">
        <v>106</v>
      </c>
      <c r="G12" s="193"/>
      <c r="H12" s="193" t="s">
        <v>105</v>
      </c>
      <c r="I12" s="193" t="s">
        <v>104</v>
      </c>
      <c r="J12" s="195" t="s">
        <v>103</v>
      </c>
      <c r="K12" s="197" t="s">
        <v>102</v>
      </c>
    </row>
    <row r="13" spans="1:16" ht="15.75" customHeight="1">
      <c r="A13" s="202"/>
      <c r="B13" s="204"/>
      <c r="C13" s="204"/>
      <c r="D13" s="194"/>
      <c r="E13" s="206"/>
      <c r="F13" s="194"/>
      <c r="G13" s="194"/>
      <c r="H13" s="194"/>
      <c r="I13" s="194"/>
      <c r="J13" s="196"/>
      <c r="K13" s="198"/>
    </row>
    <row r="14" spans="1:16" ht="30" customHeight="1">
      <c r="A14" s="116">
        <v>1</v>
      </c>
      <c r="B14" s="117" t="s">
        <v>516</v>
      </c>
      <c r="C14" s="118" t="s">
        <v>11</v>
      </c>
      <c r="D14" s="118" t="s">
        <v>18</v>
      </c>
      <c r="E14" s="119" t="s">
        <v>515</v>
      </c>
      <c r="F14" s="120" t="s">
        <v>207</v>
      </c>
      <c r="G14" s="121" t="s">
        <v>514</v>
      </c>
      <c r="H14" s="122" t="s">
        <v>513</v>
      </c>
      <c r="I14" s="123" t="s">
        <v>207</v>
      </c>
      <c r="J14" s="124" t="s">
        <v>1001</v>
      </c>
      <c r="K14" s="159" t="s">
        <v>512</v>
      </c>
    </row>
    <row r="15" spans="1:16" ht="30" customHeight="1">
      <c r="A15" s="116">
        <v>2</v>
      </c>
      <c r="B15" s="117" t="s">
        <v>511</v>
      </c>
      <c r="C15" s="118" t="s">
        <v>10</v>
      </c>
      <c r="D15" s="118" t="s">
        <v>12</v>
      </c>
      <c r="E15" s="119" t="s">
        <v>510</v>
      </c>
      <c r="F15" s="120" t="s">
        <v>509</v>
      </c>
      <c r="G15" s="121" t="s">
        <v>508</v>
      </c>
      <c r="H15" s="122" t="s">
        <v>507</v>
      </c>
      <c r="I15" s="123" t="s">
        <v>56</v>
      </c>
      <c r="J15" s="124" t="s">
        <v>506</v>
      </c>
      <c r="K15" s="159" t="s">
        <v>505</v>
      </c>
    </row>
    <row r="16" spans="1:16" ht="30" customHeight="1">
      <c r="A16" s="116">
        <v>3</v>
      </c>
      <c r="B16" s="125" t="s">
        <v>504</v>
      </c>
      <c r="C16" s="126" t="s">
        <v>10</v>
      </c>
      <c r="D16" s="126" t="s">
        <v>18</v>
      </c>
      <c r="E16" s="127" t="s">
        <v>503</v>
      </c>
      <c r="F16" s="128" t="s">
        <v>42</v>
      </c>
      <c r="G16" s="129" t="s">
        <v>502</v>
      </c>
      <c r="H16" s="130" t="s">
        <v>501</v>
      </c>
      <c r="I16" s="131" t="s">
        <v>66</v>
      </c>
      <c r="J16" s="132" t="s">
        <v>1002</v>
      </c>
      <c r="K16" s="159" t="s">
        <v>500</v>
      </c>
      <c r="M16" s="86"/>
      <c r="N16" s="86"/>
      <c r="O16" s="86"/>
      <c r="P16" s="86"/>
    </row>
    <row r="17" spans="1:16" ht="30" customHeight="1">
      <c r="A17" s="116">
        <v>4</v>
      </c>
      <c r="B17" s="117" t="s">
        <v>499</v>
      </c>
      <c r="C17" s="118" t="s">
        <v>10</v>
      </c>
      <c r="D17" s="118" t="s">
        <v>12</v>
      </c>
      <c r="E17" s="119" t="s">
        <v>498</v>
      </c>
      <c r="F17" s="120" t="s">
        <v>497</v>
      </c>
      <c r="G17" s="121" t="s">
        <v>496</v>
      </c>
      <c r="H17" s="122" t="s">
        <v>495</v>
      </c>
      <c r="I17" s="123" t="s">
        <v>42</v>
      </c>
      <c r="J17" s="124" t="s">
        <v>1003</v>
      </c>
      <c r="K17" s="159" t="s">
        <v>494</v>
      </c>
    </row>
    <row r="18" spans="1:16" ht="30" customHeight="1">
      <c r="A18" s="116">
        <v>5</v>
      </c>
      <c r="B18" s="117" t="s">
        <v>493</v>
      </c>
      <c r="C18" s="118" t="s">
        <v>11</v>
      </c>
      <c r="D18" s="118" t="s">
        <v>463</v>
      </c>
      <c r="E18" s="119" t="s">
        <v>492</v>
      </c>
      <c r="F18" s="120" t="s">
        <v>491</v>
      </c>
      <c r="G18" s="121" t="s">
        <v>490</v>
      </c>
      <c r="H18" s="122" t="s">
        <v>489</v>
      </c>
      <c r="I18" s="123" t="s">
        <v>56</v>
      </c>
      <c r="J18" s="124" t="s">
        <v>1004</v>
      </c>
      <c r="K18" s="159" t="s">
        <v>488</v>
      </c>
    </row>
    <row r="19" spans="1:16" ht="30" customHeight="1">
      <c r="A19" s="133">
        <v>6</v>
      </c>
      <c r="B19" s="125" t="s">
        <v>487</v>
      </c>
      <c r="C19" s="126" t="s">
        <v>10</v>
      </c>
      <c r="D19" s="126" t="s">
        <v>12</v>
      </c>
      <c r="E19" s="127" t="s">
        <v>486</v>
      </c>
      <c r="F19" s="128" t="s">
        <v>485</v>
      </c>
      <c r="G19" s="129" t="s">
        <v>484</v>
      </c>
      <c r="H19" s="134" t="s">
        <v>483</v>
      </c>
      <c r="I19" s="131" t="s">
        <v>56</v>
      </c>
      <c r="J19" s="132" t="s">
        <v>1005</v>
      </c>
      <c r="K19" s="159" t="s">
        <v>482</v>
      </c>
      <c r="M19" s="86"/>
      <c r="N19" s="86"/>
      <c r="O19" s="86"/>
      <c r="P19" s="86"/>
    </row>
    <row r="20" spans="1:16" ht="30" customHeight="1">
      <c r="A20" s="116">
        <v>7</v>
      </c>
      <c r="B20" s="117" t="s">
        <v>481</v>
      </c>
      <c r="C20" s="118" t="s">
        <v>11</v>
      </c>
      <c r="D20" s="118" t="s">
        <v>12</v>
      </c>
      <c r="E20" s="119" t="s">
        <v>480</v>
      </c>
      <c r="F20" s="120" t="s">
        <v>42</v>
      </c>
      <c r="G20" s="121" t="s">
        <v>479</v>
      </c>
      <c r="H20" s="122" t="s">
        <v>478</v>
      </c>
      <c r="I20" s="123" t="s">
        <v>42</v>
      </c>
      <c r="J20" s="124" t="s">
        <v>1006</v>
      </c>
      <c r="K20" s="159" t="s">
        <v>477</v>
      </c>
    </row>
    <row r="21" spans="1:16" ht="30" customHeight="1">
      <c r="A21" s="116">
        <v>8</v>
      </c>
      <c r="B21" s="117" t="s">
        <v>476</v>
      </c>
      <c r="C21" s="118" t="s">
        <v>11</v>
      </c>
      <c r="D21" s="118" t="s">
        <v>16</v>
      </c>
      <c r="E21" s="119" t="s">
        <v>475</v>
      </c>
      <c r="F21" s="120" t="s">
        <v>474</v>
      </c>
      <c r="G21" s="121" t="s">
        <v>473</v>
      </c>
      <c r="H21" s="122" t="s">
        <v>472</v>
      </c>
      <c r="I21" s="123" t="s">
        <v>42</v>
      </c>
      <c r="J21" s="124" t="s">
        <v>1007</v>
      </c>
      <c r="K21" s="159" t="s">
        <v>471</v>
      </c>
    </row>
    <row r="22" spans="1:16" s="85" customFormat="1" ht="30" customHeight="1">
      <c r="A22" s="116">
        <v>9</v>
      </c>
      <c r="B22" s="117" t="s">
        <v>470</v>
      </c>
      <c r="C22" s="118" t="s">
        <v>10</v>
      </c>
      <c r="D22" s="118" t="s">
        <v>12</v>
      </c>
      <c r="E22" s="119" t="s">
        <v>469</v>
      </c>
      <c r="F22" s="120" t="s">
        <v>468</v>
      </c>
      <c r="G22" s="121" t="s">
        <v>467</v>
      </c>
      <c r="H22" s="122" t="s">
        <v>466</v>
      </c>
      <c r="I22" s="123" t="s">
        <v>207</v>
      </c>
      <c r="J22" s="124" t="s">
        <v>1008</v>
      </c>
      <c r="K22" s="159" t="s">
        <v>465</v>
      </c>
      <c r="O22" s="82"/>
    </row>
    <row r="23" spans="1:16" ht="30" customHeight="1">
      <c r="A23" s="116">
        <v>10</v>
      </c>
      <c r="B23" s="125" t="s">
        <v>464</v>
      </c>
      <c r="C23" s="126" t="s">
        <v>10</v>
      </c>
      <c r="D23" s="126" t="s">
        <v>463</v>
      </c>
      <c r="E23" s="127" t="s">
        <v>462</v>
      </c>
      <c r="F23" s="128" t="s">
        <v>42</v>
      </c>
      <c r="G23" s="129" t="s">
        <v>461</v>
      </c>
      <c r="H23" s="130" t="s">
        <v>460</v>
      </c>
      <c r="I23" s="131" t="s">
        <v>42</v>
      </c>
      <c r="J23" s="132" t="s">
        <v>1009</v>
      </c>
      <c r="K23" s="159" t="s">
        <v>459</v>
      </c>
    </row>
    <row r="24" spans="1:16" ht="30" customHeight="1">
      <c r="A24" s="133">
        <v>11</v>
      </c>
      <c r="B24" s="125" t="s">
        <v>458</v>
      </c>
      <c r="C24" s="126" t="s">
        <v>10</v>
      </c>
      <c r="D24" s="126" t="s">
        <v>12</v>
      </c>
      <c r="E24" s="127" t="s">
        <v>457</v>
      </c>
      <c r="F24" s="128" t="s">
        <v>66</v>
      </c>
      <c r="G24" s="129" t="s">
        <v>456</v>
      </c>
      <c r="H24" s="130" t="s">
        <v>455</v>
      </c>
      <c r="I24" s="131" t="s">
        <v>66</v>
      </c>
      <c r="J24" s="132" t="s">
        <v>1010</v>
      </c>
      <c r="K24" s="159" t="s">
        <v>454</v>
      </c>
    </row>
    <row r="25" spans="1:16" ht="30" customHeight="1">
      <c r="A25" s="116">
        <v>12</v>
      </c>
      <c r="B25" s="117" t="s">
        <v>453</v>
      </c>
      <c r="C25" s="118" t="s">
        <v>10</v>
      </c>
      <c r="D25" s="118" t="s">
        <v>12</v>
      </c>
      <c r="E25" s="119" t="s">
        <v>452</v>
      </c>
      <c r="F25" s="120" t="s">
        <v>451</v>
      </c>
      <c r="G25" s="121" t="s">
        <v>450</v>
      </c>
      <c r="H25" s="122" t="s">
        <v>449</v>
      </c>
      <c r="I25" s="123" t="s">
        <v>66</v>
      </c>
      <c r="J25" s="124" t="s">
        <v>1011</v>
      </c>
      <c r="K25" s="159" t="s">
        <v>448</v>
      </c>
    </row>
    <row r="26" spans="1:16" ht="30" customHeight="1">
      <c r="A26" s="116">
        <v>13</v>
      </c>
      <c r="B26" s="117" t="s">
        <v>447</v>
      </c>
      <c r="C26" s="118" t="s">
        <v>10</v>
      </c>
      <c r="D26" s="118" t="s">
        <v>16</v>
      </c>
      <c r="E26" s="119" t="s">
        <v>446</v>
      </c>
      <c r="F26" s="120" t="s">
        <v>445</v>
      </c>
      <c r="G26" s="121" t="s">
        <v>444</v>
      </c>
      <c r="H26" s="122" t="s">
        <v>443</v>
      </c>
      <c r="I26" s="123" t="s">
        <v>56</v>
      </c>
      <c r="J26" s="124" t="s">
        <v>1012</v>
      </c>
      <c r="K26" s="159" t="s">
        <v>442</v>
      </c>
    </row>
    <row r="27" spans="1:16" ht="30" customHeight="1">
      <c r="A27" s="116">
        <v>14</v>
      </c>
      <c r="B27" s="117" t="s">
        <v>441</v>
      </c>
      <c r="C27" s="118" t="s">
        <v>10</v>
      </c>
      <c r="D27" s="118" t="s">
        <v>12</v>
      </c>
      <c r="E27" s="119" t="s">
        <v>440</v>
      </c>
      <c r="F27" s="120" t="s">
        <v>439</v>
      </c>
      <c r="G27" s="121" t="s">
        <v>438</v>
      </c>
      <c r="H27" s="122" t="s">
        <v>437</v>
      </c>
      <c r="I27" s="123" t="s">
        <v>42</v>
      </c>
      <c r="J27" s="124" t="s">
        <v>1013</v>
      </c>
      <c r="K27" s="159" t="s">
        <v>436</v>
      </c>
    </row>
    <row r="28" spans="1:16" ht="30" customHeight="1">
      <c r="A28" s="116">
        <v>15</v>
      </c>
      <c r="B28" s="117" t="s">
        <v>435</v>
      </c>
      <c r="C28" s="118" t="s">
        <v>11</v>
      </c>
      <c r="D28" s="118" t="s">
        <v>12</v>
      </c>
      <c r="E28" s="119" t="s">
        <v>434</v>
      </c>
      <c r="F28" s="120" t="s">
        <v>433</v>
      </c>
      <c r="G28" s="121" t="s">
        <v>432</v>
      </c>
      <c r="H28" s="122" t="s">
        <v>431</v>
      </c>
      <c r="I28" s="123" t="s">
        <v>88</v>
      </c>
      <c r="J28" s="124" t="s">
        <v>1014</v>
      </c>
      <c r="K28" s="159" t="s">
        <v>430</v>
      </c>
    </row>
    <row r="29" spans="1:16" ht="30" customHeight="1" thickBot="1">
      <c r="A29" s="135">
        <v>16</v>
      </c>
      <c r="B29" s="136" t="s">
        <v>429</v>
      </c>
      <c r="C29" s="137" t="s">
        <v>428</v>
      </c>
      <c r="D29" s="137" t="s">
        <v>16</v>
      </c>
      <c r="E29" s="138" t="s">
        <v>427</v>
      </c>
      <c r="F29" s="139" t="s">
        <v>42</v>
      </c>
      <c r="G29" s="140" t="s">
        <v>426</v>
      </c>
      <c r="H29" s="141" t="s">
        <v>425</v>
      </c>
      <c r="I29" s="142" t="s">
        <v>42</v>
      </c>
      <c r="J29" s="143"/>
      <c r="K29" s="160"/>
    </row>
    <row r="30" spans="1:16" ht="15.75" thickTop="1">
      <c r="A30" s="144"/>
      <c r="B30" s="145"/>
      <c r="C30" s="144"/>
      <c r="D30" s="144"/>
      <c r="E30" s="145"/>
      <c r="F30" s="146"/>
      <c r="G30" s="147"/>
      <c r="H30" s="146"/>
      <c r="I30" s="145"/>
      <c r="J30" s="145"/>
    </row>
    <row r="31" spans="1:16">
      <c r="A31" s="144"/>
      <c r="B31" s="145"/>
      <c r="C31" s="144"/>
      <c r="D31" s="144"/>
      <c r="E31" s="145"/>
      <c r="F31" s="146"/>
      <c r="G31" s="147"/>
      <c r="H31" s="148" t="s">
        <v>50</v>
      </c>
      <c r="I31" s="148"/>
      <c r="J31" s="148"/>
    </row>
    <row r="32" spans="1:16">
      <c r="A32" s="144"/>
      <c r="B32" s="145"/>
      <c r="C32" s="144"/>
      <c r="D32" s="144"/>
      <c r="E32" s="145"/>
      <c r="F32" s="146"/>
      <c r="G32" s="147"/>
      <c r="H32" s="192" t="s">
        <v>49</v>
      </c>
      <c r="I32" s="192"/>
      <c r="J32" s="192"/>
    </row>
    <row r="33" spans="1:24">
      <c r="A33" s="144"/>
      <c r="B33" s="145"/>
      <c r="C33" s="144"/>
      <c r="D33" s="144"/>
      <c r="E33" s="145"/>
      <c r="F33" s="146"/>
      <c r="G33" s="147"/>
      <c r="H33" s="192" t="s">
        <v>48</v>
      </c>
      <c r="I33" s="192"/>
      <c r="J33" s="192"/>
    </row>
    <row r="34" spans="1:24">
      <c r="A34" s="144"/>
      <c r="B34" s="145"/>
      <c r="C34" s="144"/>
      <c r="D34" s="144"/>
      <c r="E34" s="145"/>
      <c r="F34" s="146"/>
      <c r="G34" s="147"/>
      <c r="H34" s="192"/>
      <c r="I34" s="192"/>
      <c r="J34" s="192"/>
    </row>
    <row r="35" spans="1:24">
      <c r="A35" s="144"/>
      <c r="B35" s="145"/>
      <c r="C35" s="144"/>
      <c r="D35" s="144"/>
      <c r="E35" s="145"/>
      <c r="F35" s="146"/>
      <c r="G35" s="147"/>
      <c r="H35" s="149"/>
      <c r="I35" s="149"/>
      <c r="J35" s="149"/>
    </row>
    <row r="36" spans="1:24">
      <c r="A36" s="144"/>
      <c r="B36" s="145"/>
      <c r="C36" s="144"/>
      <c r="D36" s="144"/>
      <c r="E36" s="145"/>
      <c r="F36" s="146"/>
      <c r="G36" s="147"/>
      <c r="H36" s="192"/>
      <c r="I36" s="192"/>
      <c r="J36" s="192"/>
    </row>
    <row r="37" spans="1:24">
      <c r="A37" s="144"/>
      <c r="B37" s="145"/>
      <c r="C37" s="144"/>
      <c r="D37" s="144"/>
      <c r="E37" s="145"/>
      <c r="F37" s="146"/>
      <c r="G37" s="147"/>
      <c r="H37" s="192"/>
      <c r="I37" s="192"/>
      <c r="J37" s="192"/>
    </row>
    <row r="38" spans="1:24">
      <c r="A38" s="144"/>
      <c r="B38" s="145"/>
      <c r="C38" s="144"/>
      <c r="D38" s="144"/>
      <c r="E38" s="145"/>
      <c r="F38" s="146"/>
      <c r="G38" s="147"/>
      <c r="H38" s="191" t="s">
        <v>47</v>
      </c>
      <c r="I38" s="191"/>
      <c r="J38" s="191"/>
    </row>
    <row r="39" spans="1:24">
      <c r="A39" s="144"/>
      <c r="B39" s="145"/>
      <c r="C39" s="144"/>
      <c r="D39" s="144"/>
      <c r="E39" s="145"/>
      <c r="F39" s="146"/>
      <c r="G39" s="147"/>
      <c r="H39" s="192" t="s">
        <v>46</v>
      </c>
      <c r="I39" s="192"/>
      <c r="J39" s="192"/>
    </row>
    <row r="40" spans="1:24" ht="15.75">
      <c r="A40" s="84"/>
      <c r="B40" s="154" t="s">
        <v>953</v>
      </c>
      <c r="C40" s="155">
        <f>COUNTIF(C14:C29,"L")</f>
        <v>5</v>
      </c>
      <c r="D40" s="156" t="s">
        <v>954</v>
      </c>
      <c r="E40" s="145"/>
      <c r="F40" s="146"/>
      <c r="G40" s="147"/>
      <c r="H40" s="146"/>
      <c r="I40" s="145"/>
      <c r="J40" s="145"/>
      <c r="K40"/>
      <c r="L40" s="157" t="s">
        <v>21</v>
      </c>
      <c r="M40" s="157" t="s">
        <v>20</v>
      </c>
      <c r="N40" s="157" t="s">
        <v>19</v>
      </c>
      <c r="O40" s="157" t="s">
        <v>18</v>
      </c>
      <c r="P40" s="157" t="s">
        <v>17</v>
      </c>
      <c r="Q40" s="157" t="s">
        <v>16</v>
      </c>
      <c r="R40" s="157" t="s">
        <v>15</v>
      </c>
      <c r="S40" s="157" t="s">
        <v>14</v>
      </c>
      <c r="T40" s="157" t="s">
        <v>13</v>
      </c>
      <c r="U40" s="157" t="s">
        <v>12</v>
      </c>
      <c r="V40" s="156"/>
      <c r="W40" s="156"/>
      <c r="X40" s="156"/>
    </row>
    <row r="41" spans="1:24" ht="15.75">
      <c r="A41" s="84"/>
      <c r="B41" s="154" t="s">
        <v>955</v>
      </c>
      <c r="C41" s="155">
        <f>COUNTIF(C14:C29,"P")</f>
        <v>11</v>
      </c>
      <c r="D41" s="156" t="s">
        <v>954</v>
      </c>
      <c r="E41" s="145"/>
      <c r="F41" s="146"/>
      <c r="G41" s="147"/>
      <c r="H41" s="146"/>
      <c r="I41" s="145"/>
      <c r="J41" s="145"/>
      <c r="K41"/>
      <c r="L41" s="155">
        <f>COUNTIF(D14:D29,"SD")</f>
        <v>0</v>
      </c>
      <c r="M41" s="155">
        <f>COUNTIF(D14:D29,"SMP")</f>
        <v>0</v>
      </c>
      <c r="N41" s="155">
        <f>COUNTIF(D14:D29,"MTs.")</f>
        <v>0</v>
      </c>
      <c r="O41" s="155">
        <f>COUNTIF(D14:D29,"SMA")</f>
        <v>2</v>
      </c>
      <c r="P41" s="155">
        <f>COUNTIF(D14:D29,"MA")</f>
        <v>0</v>
      </c>
      <c r="Q41" s="155">
        <f>COUNTIF(D14:D29,"SMK")</f>
        <v>3</v>
      </c>
      <c r="R41" s="155">
        <f>COUNTIF(D14:D29,"D1")</f>
        <v>0</v>
      </c>
      <c r="S41" s="155">
        <f>COUNTIF(D14:D29,"D3")</f>
        <v>0</v>
      </c>
      <c r="T41" s="155">
        <f>COUNTIF(D14:D29,"D4")</f>
        <v>0</v>
      </c>
      <c r="U41" s="155">
        <f>COUNTIF(D14:D39,"S1")</f>
        <v>11</v>
      </c>
      <c r="V41" s="156"/>
      <c r="W41" s="156"/>
      <c r="X41" s="156">
        <f>SUM(L41:V41)</f>
        <v>16</v>
      </c>
    </row>
    <row r="42" spans="1:24">
      <c r="B42"/>
      <c r="C42"/>
      <c r="D42"/>
      <c r="E42"/>
      <c r="F42"/>
      <c r="G42"/>
      <c r="H42"/>
      <c r="I42"/>
      <c r="J42"/>
      <c r="K42"/>
      <c r="L42" s="158" t="s">
        <v>956</v>
      </c>
      <c r="M42" s="158" t="s">
        <v>957</v>
      </c>
      <c r="N42" s="158" t="s">
        <v>40</v>
      </c>
      <c r="O42" s="158" t="s">
        <v>958</v>
      </c>
      <c r="P42" s="158" t="s">
        <v>959</v>
      </c>
      <c r="Q42" s="158" t="s">
        <v>960</v>
      </c>
      <c r="R42" s="158" t="s">
        <v>961</v>
      </c>
      <c r="S42" s="158" t="s">
        <v>962</v>
      </c>
      <c r="T42" s="158" t="s">
        <v>963</v>
      </c>
      <c r="U42" s="158" t="s">
        <v>964</v>
      </c>
      <c r="V42" s="158" t="s">
        <v>965</v>
      </c>
      <c r="W42" s="156" t="s">
        <v>966</v>
      </c>
      <c r="X42" s="156"/>
    </row>
    <row r="43" spans="1:24">
      <c r="B43"/>
      <c r="C43"/>
      <c r="D43"/>
      <c r="E43"/>
      <c r="F43"/>
      <c r="G43"/>
      <c r="H43"/>
      <c r="I43"/>
      <c r="J43"/>
      <c r="K43"/>
      <c r="L43" s="155">
        <f>COUNTIF(I14:I39,"Mataram")</f>
        <v>6</v>
      </c>
      <c r="M43" s="155">
        <f>COUNTIF(I14:I39,"Lombok Barat")</f>
        <v>4</v>
      </c>
      <c r="N43" s="155">
        <f>COUNTIF(I14:I39,"Lombok Utara")</f>
        <v>0</v>
      </c>
      <c r="O43" s="155">
        <f>COUNTIF(I14:I39,"Lombok Tengah")</f>
        <v>1</v>
      </c>
      <c r="P43" s="155">
        <f>COUNTIF(I14:I39,"Lombok Timur")</f>
        <v>0</v>
      </c>
      <c r="Q43" s="155">
        <f>COUNTIF(I14:I29,"Sumbawa")</f>
        <v>3</v>
      </c>
      <c r="R43" s="155">
        <f>COUNTIF(I14:I29,"Sumbawa barat")</f>
        <v>0</v>
      </c>
      <c r="S43" s="155"/>
      <c r="T43" s="155">
        <f>COUNTIF(I14:I29,"Dompu")</f>
        <v>0</v>
      </c>
      <c r="U43" s="155">
        <f>COUNTIF(I14:I29,"Kabupaten Bima")</f>
        <v>0</v>
      </c>
      <c r="V43" s="155">
        <f>COUNTIF(I14:I29,"Bima")</f>
        <v>2</v>
      </c>
      <c r="W43" s="156"/>
      <c r="X43" s="156">
        <f>SUM(L43:V43)</f>
        <v>16</v>
      </c>
    </row>
  </sheetData>
  <mergeCells count="25">
    <mergeCell ref="A1:J1"/>
    <mergeCell ref="D3:F3"/>
    <mergeCell ref="D4:F4"/>
    <mergeCell ref="D5:F5"/>
    <mergeCell ref="D6:E6"/>
    <mergeCell ref="D7:E7"/>
    <mergeCell ref="D8:E8"/>
    <mergeCell ref="D9:E9"/>
    <mergeCell ref="A12:A13"/>
    <mergeCell ref="B12:B13"/>
    <mergeCell ref="C12:C13"/>
    <mergeCell ref="D12:D13"/>
    <mergeCell ref="E12:E13"/>
    <mergeCell ref="F12:G13"/>
    <mergeCell ref="H12:H13"/>
    <mergeCell ref="I12:I13"/>
    <mergeCell ref="J12:J13"/>
    <mergeCell ref="K12:K13"/>
    <mergeCell ref="H38:J38"/>
    <mergeCell ref="H39:J39"/>
    <mergeCell ref="H32:J32"/>
    <mergeCell ref="H33:J33"/>
    <mergeCell ref="H34:J34"/>
    <mergeCell ref="H36:J36"/>
    <mergeCell ref="H37:J37"/>
  </mergeCells>
  <hyperlinks>
    <hyperlink ref="K14" r:id="rId1" xr:uid="{E343DFD4-1ED7-495A-A8FE-ABAE0B7B3482}"/>
    <hyperlink ref="K17" r:id="rId2" xr:uid="{81473D77-9F14-458A-8FBA-350680B115B5}"/>
    <hyperlink ref="K16" r:id="rId3" xr:uid="{184DD1CD-5A1C-4260-8F5F-88E307867EDA}"/>
    <hyperlink ref="K15" r:id="rId4" xr:uid="{234F6D70-4A80-4DB2-869C-903FD561BF96}"/>
    <hyperlink ref="K18" r:id="rId5" xr:uid="{7953E8FD-F260-4E3B-8CB9-D62770594A4E}"/>
    <hyperlink ref="K19" r:id="rId6" xr:uid="{A37081F2-893F-4E32-98E1-FC05EDAA8455}"/>
    <hyperlink ref="K20" r:id="rId7" xr:uid="{453A2446-B779-484B-B6A1-6CFEE4703B9A}"/>
    <hyperlink ref="K21" r:id="rId8" xr:uid="{B3D333CC-9427-4975-B450-98D78A9BCC34}"/>
    <hyperlink ref="K22" r:id="rId9" xr:uid="{761A9CB5-8D57-4AF4-A213-E8256A699FF6}"/>
    <hyperlink ref="K23" r:id="rId10" xr:uid="{CE4D02DD-4EAA-4BD9-AF0A-1ED2E4DFC58C}"/>
    <hyperlink ref="K24" r:id="rId11" xr:uid="{C94CF063-B106-49F6-AD94-41BEDC0618C3}"/>
    <hyperlink ref="K25" r:id="rId12" xr:uid="{8826B45D-2D02-4438-853D-3988F8388DA0}"/>
    <hyperlink ref="K26" r:id="rId13" xr:uid="{D3B28870-85A8-4219-9B3B-922A4687ED4B}"/>
    <hyperlink ref="K27" r:id="rId14" xr:uid="{721CBF2B-DC76-4400-9B55-9A4B12F0BF62}"/>
    <hyperlink ref="K28" r:id="rId15" xr:uid="{E1D71E90-0ED3-4C77-BDF0-31C232CB8DF3}"/>
  </hyperlink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9A6E1-E1AC-4702-9D7B-D10B3FBC9C1F}">
  <dimension ref="A1:X43"/>
  <sheetViews>
    <sheetView topLeftCell="H17" zoomScaleNormal="100" workbookViewId="0">
      <selection activeCell="J30" sqref="J30"/>
    </sheetView>
  </sheetViews>
  <sheetFormatPr defaultColWidth="9" defaultRowHeight="15"/>
  <cols>
    <col min="1" max="1" width="6.28515625" style="82" customWidth="1"/>
    <col min="2" max="2" width="30.140625" style="82" customWidth="1"/>
    <col min="3" max="3" width="5.42578125" style="82" customWidth="1"/>
    <col min="4" max="4" width="8.7109375" style="82" customWidth="1"/>
    <col min="5" max="5" width="23.140625" style="82" customWidth="1"/>
    <col min="6" max="6" width="19.42578125" style="82" customWidth="1"/>
    <col min="7" max="7" width="22.5703125" style="83" customWidth="1"/>
    <col min="8" max="8" width="62.5703125" style="82" customWidth="1"/>
    <col min="9" max="9" width="18.5703125" style="82" customWidth="1"/>
    <col min="10" max="10" width="22.7109375" style="82" customWidth="1"/>
    <col min="11" max="11" width="49.140625" style="82" customWidth="1"/>
    <col min="12" max="16384" width="9" style="82"/>
  </cols>
  <sheetData>
    <row r="1" spans="1:11" ht="15.75">
      <c r="A1" s="207" t="s">
        <v>124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1" ht="15.75">
      <c r="A2" s="88"/>
      <c r="B2" s="89"/>
      <c r="C2" s="90"/>
      <c r="D2" s="88"/>
      <c r="E2" s="91"/>
      <c r="F2" s="92"/>
      <c r="G2" s="93"/>
      <c r="H2" s="94"/>
      <c r="I2" s="95"/>
      <c r="J2" s="95"/>
    </row>
    <row r="3" spans="1:11" ht="15.75">
      <c r="A3" s="96" t="s">
        <v>25</v>
      </c>
      <c r="B3" s="96"/>
      <c r="C3" s="97" t="s">
        <v>113</v>
      </c>
      <c r="D3" s="200" t="s">
        <v>683</v>
      </c>
      <c r="E3" s="200"/>
      <c r="F3" s="200"/>
      <c r="G3" s="93"/>
      <c r="H3" s="94"/>
      <c r="I3" s="98"/>
      <c r="J3" s="98"/>
    </row>
    <row r="4" spans="1:11" ht="15.75">
      <c r="A4" s="96" t="s">
        <v>122</v>
      </c>
      <c r="B4" s="96"/>
      <c r="C4" s="97" t="s">
        <v>113</v>
      </c>
      <c r="D4" s="200" t="s">
        <v>518</v>
      </c>
      <c r="E4" s="200"/>
      <c r="F4" s="200"/>
      <c r="G4" s="93"/>
      <c r="H4" s="94"/>
      <c r="I4" s="98"/>
      <c r="J4" s="98"/>
    </row>
    <row r="5" spans="1:11" ht="15.75">
      <c r="A5" s="96" t="s">
        <v>121</v>
      </c>
      <c r="B5" s="96"/>
      <c r="C5" s="90" t="s">
        <v>113</v>
      </c>
      <c r="D5" s="200"/>
      <c r="E5" s="200"/>
      <c r="F5" s="200"/>
      <c r="G5" s="93"/>
      <c r="H5" s="94"/>
      <c r="I5" s="95"/>
      <c r="J5" s="95"/>
    </row>
    <row r="6" spans="1:11" ht="15.75">
      <c r="A6" s="96" t="s">
        <v>120</v>
      </c>
      <c r="B6" s="96"/>
      <c r="C6" s="97" t="s">
        <v>113</v>
      </c>
      <c r="D6" s="199" t="s">
        <v>119</v>
      </c>
      <c r="E6" s="199"/>
      <c r="F6" s="99"/>
      <c r="G6" s="93"/>
      <c r="H6" s="94"/>
      <c r="I6" s="95"/>
      <c r="J6" s="95"/>
    </row>
    <row r="7" spans="1:11" ht="15.75">
      <c r="A7" s="96" t="s">
        <v>118</v>
      </c>
      <c r="B7" s="96"/>
      <c r="C7" s="97" t="s">
        <v>113</v>
      </c>
      <c r="D7" s="199" t="s">
        <v>117</v>
      </c>
      <c r="E7" s="199"/>
      <c r="F7" s="99"/>
      <c r="G7" s="93"/>
      <c r="H7" s="94"/>
      <c r="I7" s="100"/>
      <c r="J7" s="100"/>
    </row>
    <row r="8" spans="1:11" ht="15.75">
      <c r="A8" s="96" t="s">
        <v>116</v>
      </c>
      <c r="B8" s="96"/>
      <c r="C8" s="97" t="s">
        <v>113</v>
      </c>
      <c r="D8" s="199" t="s">
        <v>423</v>
      </c>
      <c r="E8" s="199"/>
      <c r="F8" s="99"/>
      <c r="G8" s="93"/>
      <c r="H8" s="94"/>
      <c r="I8" s="100"/>
      <c r="J8" s="100"/>
    </row>
    <row r="9" spans="1:11" ht="15.75">
      <c r="A9" s="96" t="s">
        <v>114</v>
      </c>
      <c r="B9" s="96"/>
      <c r="C9" s="97" t="s">
        <v>113</v>
      </c>
      <c r="D9" s="200" t="s">
        <v>112</v>
      </c>
      <c r="E9" s="200"/>
      <c r="F9" s="101"/>
      <c r="G9" s="93"/>
      <c r="H9" s="94"/>
      <c r="I9" s="100"/>
      <c r="J9" s="100"/>
    </row>
    <row r="10" spans="1:11" ht="15.75">
      <c r="A10" s="102"/>
      <c r="B10" s="103"/>
      <c r="C10" s="104"/>
      <c r="D10" s="102"/>
      <c r="E10" s="105"/>
      <c r="F10" s="106"/>
      <c r="G10" s="107"/>
      <c r="H10" s="108"/>
      <c r="I10" s="109"/>
      <c r="J10" s="109"/>
    </row>
    <row r="11" spans="1:11" ht="16.5" thickBot="1">
      <c r="A11" s="110"/>
      <c r="B11" s="111"/>
      <c r="C11" s="110"/>
      <c r="D11" s="110"/>
      <c r="E11" s="112"/>
      <c r="F11" s="113"/>
      <c r="G11" s="114"/>
      <c r="H11" s="115"/>
      <c r="I11" s="110"/>
      <c r="J11" s="110"/>
    </row>
    <row r="12" spans="1:11" ht="15.75" customHeight="1" thickTop="1">
      <c r="A12" s="201" t="s">
        <v>111</v>
      </c>
      <c r="B12" s="203" t="s">
        <v>110</v>
      </c>
      <c r="C12" s="203" t="s">
        <v>109</v>
      </c>
      <c r="D12" s="193" t="s">
        <v>108</v>
      </c>
      <c r="E12" s="205" t="s">
        <v>107</v>
      </c>
      <c r="F12" s="193" t="s">
        <v>106</v>
      </c>
      <c r="G12" s="193"/>
      <c r="H12" s="193" t="s">
        <v>105</v>
      </c>
      <c r="I12" s="193" t="s">
        <v>104</v>
      </c>
      <c r="J12" s="195" t="s">
        <v>103</v>
      </c>
      <c r="K12" s="197" t="s">
        <v>102</v>
      </c>
    </row>
    <row r="13" spans="1:11" ht="15" customHeight="1">
      <c r="A13" s="202"/>
      <c r="B13" s="204"/>
      <c r="C13" s="204"/>
      <c r="D13" s="194"/>
      <c r="E13" s="206"/>
      <c r="F13" s="194"/>
      <c r="G13" s="194"/>
      <c r="H13" s="194"/>
      <c r="I13" s="194"/>
      <c r="J13" s="196"/>
      <c r="K13" s="198"/>
    </row>
    <row r="14" spans="1:11" ht="30" customHeight="1">
      <c r="A14" s="116">
        <v>1</v>
      </c>
      <c r="B14" s="117" t="s">
        <v>682</v>
      </c>
      <c r="C14" s="118" t="s">
        <v>11</v>
      </c>
      <c r="D14" s="118" t="s">
        <v>17</v>
      </c>
      <c r="E14" s="119" t="s">
        <v>917</v>
      </c>
      <c r="F14" s="120" t="s">
        <v>302</v>
      </c>
      <c r="G14" s="121" t="s">
        <v>681</v>
      </c>
      <c r="H14" s="122" t="s">
        <v>680</v>
      </c>
      <c r="I14" s="123" t="s">
        <v>56</v>
      </c>
      <c r="J14" s="124" t="s">
        <v>985</v>
      </c>
      <c r="K14" s="159" t="s">
        <v>679</v>
      </c>
    </row>
    <row r="15" spans="1:11" ht="30" customHeight="1">
      <c r="A15" s="116">
        <v>2</v>
      </c>
      <c r="B15" s="117" t="s">
        <v>678</v>
      </c>
      <c r="C15" s="118" t="s">
        <v>11</v>
      </c>
      <c r="D15" s="118" t="s">
        <v>12</v>
      </c>
      <c r="E15" s="119" t="s">
        <v>918</v>
      </c>
      <c r="F15" s="120" t="s">
        <v>677</v>
      </c>
      <c r="G15" s="121" t="s">
        <v>676</v>
      </c>
      <c r="H15" s="122" t="s">
        <v>675</v>
      </c>
      <c r="I15" s="123" t="s">
        <v>52</v>
      </c>
      <c r="J15" s="124" t="s">
        <v>986</v>
      </c>
      <c r="K15" s="159" t="s">
        <v>674</v>
      </c>
    </row>
    <row r="16" spans="1:11" ht="30" customHeight="1">
      <c r="A16" s="116">
        <v>3</v>
      </c>
      <c r="B16" s="125" t="s">
        <v>673</v>
      </c>
      <c r="C16" s="126" t="s">
        <v>11</v>
      </c>
      <c r="D16" s="126" t="s">
        <v>16</v>
      </c>
      <c r="E16" s="127" t="s">
        <v>919</v>
      </c>
      <c r="F16" s="128" t="s">
        <v>42</v>
      </c>
      <c r="G16" s="129" t="s">
        <v>672</v>
      </c>
      <c r="H16" s="130" t="s">
        <v>671</v>
      </c>
      <c r="I16" s="131" t="s">
        <v>42</v>
      </c>
      <c r="J16" s="132" t="s">
        <v>987</v>
      </c>
      <c r="K16" s="159" t="s">
        <v>670</v>
      </c>
    </row>
    <row r="17" spans="1:11" ht="30" customHeight="1">
      <c r="A17" s="116">
        <v>4</v>
      </c>
      <c r="B17" s="117" t="s">
        <v>669</v>
      </c>
      <c r="C17" s="118" t="s">
        <v>11</v>
      </c>
      <c r="D17" s="118" t="s">
        <v>16</v>
      </c>
      <c r="E17" s="119" t="s">
        <v>920</v>
      </c>
      <c r="F17" s="120" t="s">
        <v>668</v>
      </c>
      <c r="G17" s="121" t="s">
        <v>667</v>
      </c>
      <c r="H17" s="122" t="s">
        <v>666</v>
      </c>
      <c r="I17" s="123" t="s">
        <v>88</v>
      </c>
      <c r="J17" s="124" t="s">
        <v>988</v>
      </c>
      <c r="K17" s="159" t="s">
        <v>665</v>
      </c>
    </row>
    <row r="18" spans="1:11" ht="30" customHeight="1">
      <c r="A18" s="116">
        <v>5</v>
      </c>
      <c r="B18" s="117" t="s">
        <v>664</v>
      </c>
      <c r="C18" s="118" t="s">
        <v>11</v>
      </c>
      <c r="D18" s="118" t="s">
        <v>12</v>
      </c>
      <c r="E18" s="119" t="s">
        <v>921</v>
      </c>
      <c r="F18" s="120" t="s">
        <v>663</v>
      </c>
      <c r="G18" s="121" t="s">
        <v>662</v>
      </c>
      <c r="H18" s="122" t="s">
        <v>661</v>
      </c>
      <c r="I18" s="123" t="s">
        <v>52</v>
      </c>
      <c r="J18" s="124" t="s">
        <v>989</v>
      </c>
      <c r="K18" s="159" t="s">
        <v>660</v>
      </c>
    </row>
    <row r="19" spans="1:11" ht="30" customHeight="1">
      <c r="A19" s="133">
        <v>6</v>
      </c>
      <c r="B19" s="125" t="s">
        <v>659</v>
      </c>
      <c r="C19" s="126" t="s">
        <v>11</v>
      </c>
      <c r="D19" s="126" t="s">
        <v>20</v>
      </c>
      <c r="E19" s="127" t="s">
        <v>922</v>
      </c>
      <c r="F19" s="128" t="s">
        <v>474</v>
      </c>
      <c r="G19" s="129" t="s">
        <v>658</v>
      </c>
      <c r="H19" s="134" t="s">
        <v>657</v>
      </c>
      <c r="I19" s="131" t="s">
        <v>42</v>
      </c>
      <c r="J19" s="132" t="s">
        <v>990</v>
      </c>
      <c r="K19" s="159" t="s">
        <v>656</v>
      </c>
    </row>
    <row r="20" spans="1:11" ht="30" customHeight="1">
      <c r="A20" s="116">
        <v>7</v>
      </c>
      <c r="B20" s="117" t="s">
        <v>655</v>
      </c>
      <c r="C20" s="118" t="s">
        <v>10</v>
      </c>
      <c r="D20" s="118" t="s">
        <v>20</v>
      </c>
      <c r="E20" s="119" t="s">
        <v>923</v>
      </c>
      <c r="F20" s="120" t="s">
        <v>42</v>
      </c>
      <c r="G20" s="121" t="s">
        <v>654</v>
      </c>
      <c r="H20" s="122" t="s">
        <v>653</v>
      </c>
      <c r="I20" s="123" t="s">
        <v>42</v>
      </c>
      <c r="J20" s="124" t="s">
        <v>991</v>
      </c>
      <c r="K20" s="159" t="s">
        <v>652</v>
      </c>
    </row>
    <row r="21" spans="1:11" ht="30" customHeight="1">
      <c r="A21" s="116">
        <v>8</v>
      </c>
      <c r="B21" s="117" t="s">
        <v>651</v>
      </c>
      <c r="C21" s="118" t="s">
        <v>11</v>
      </c>
      <c r="D21" s="118" t="s">
        <v>16</v>
      </c>
      <c r="E21" s="119" t="s">
        <v>924</v>
      </c>
      <c r="F21" s="120" t="s">
        <v>650</v>
      </c>
      <c r="G21" s="121" t="s">
        <v>649</v>
      </c>
      <c r="H21" s="122" t="s">
        <v>648</v>
      </c>
      <c r="I21" s="123" t="s">
        <v>56</v>
      </c>
      <c r="J21" s="124" t="s">
        <v>992</v>
      </c>
      <c r="K21" s="159" t="s">
        <v>647</v>
      </c>
    </row>
    <row r="22" spans="1:11" s="85" customFormat="1" ht="30" customHeight="1">
      <c r="A22" s="116">
        <v>9</v>
      </c>
      <c r="B22" s="117" t="s">
        <v>80</v>
      </c>
      <c r="C22" s="118" t="s">
        <v>11</v>
      </c>
      <c r="D22" s="118" t="s">
        <v>16</v>
      </c>
      <c r="E22" s="119" t="s">
        <v>925</v>
      </c>
      <c r="F22" s="120" t="s">
        <v>646</v>
      </c>
      <c r="G22" s="121" t="s">
        <v>645</v>
      </c>
      <c r="H22" s="122" t="s">
        <v>644</v>
      </c>
      <c r="I22" s="123" t="s">
        <v>56</v>
      </c>
      <c r="J22" s="124" t="s">
        <v>993</v>
      </c>
      <c r="K22" s="159" t="s">
        <v>643</v>
      </c>
    </row>
    <row r="23" spans="1:11" ht="30" customHeight="1">
      <c r="A23" s="116">
        <v>10</v>
      </c>
      <c r="B23" s="125" t="s">
        <v>642</v>
      </c>
      <c r="C23" s="126" t="s">
        <v>11</v>
      </c>
      <c r="D23" s="126" t="s">
        <v>18</v>
      </c>
      <c r="E23" s="127" t="s">
        <v>926</v>
      </c>
      <c r="F23" s="128" t="s">
        <v>42</v>
      </c>
      <c r="G23" s="129" t="s">
        <v>641</v>
      </c>
      <c r="H23" s="130" t="s">
        <v>640</v>
      </c>
      <c r="I23" s="131" t="s">
        <v>42</v>
      </c>
      <c r="J23" s="132" t="s">
        <v>994</v>
      </c>
      <c r="K23" s="159" t="s">
        <v>639</v>
      </c>
    </row>
    <row r="24" spans="1:11" ht="30" customHeight="1">
      <c r="A24" s="133">
        <v>11</v>
      </c>
      <c r="B24" s="125" t="s">
        <v>638</v>
      </c>
      <c r="C24" s="126" t="s">
        <v>11</v>
      </c>
      <c r="D24" s="126" t="s">
        <v>20</v>
      </c>
      <c r="E24" s="127" t="s">
        <v>927</v>
      </c>
      <c r="F24" s="128" t="s">
        <v>474</v>
      </c>
      <c r="G24" s="129" t="s">
        <v>637</v>
      </c>
      <c r="H24" s="130" t="s">
        <v>636</v>
      </c>
      <c r="I24" s="131" t="s">
        <v>42</v>
      </c>
      <c r="J24" s="132" t="s">
        <v>995</v>
      </c>
      <c r="K24" s="159" t="s">
        <v>635</v>
      </c>
    </row>
    <row r="25" spans="1:11" ht="30" customHeight="1">
      <c r="A25" s="116">
        <v>12</v>
      </c>
      <c r="B25" s="117" t="s">
        <v>634</v>
      </c>
      <c r="C25" s="118" t="s">
        <v>11</v>
      </c>
      <c r="D25" s="118" t="s">
        <v>16</v>
      </c>
      <c r="E25" s="119" t="s">
        <v>928</v>
      </c>
      <c r="F25" s="120" t="s">
        <v>491</v>
      </c>
      <c r="G25" s="121" t="s">
        <v>633</v>
      </c>
      <c r="H25" s="122" t="s">
        <v>632</v>
      </c>
      <c r="I25" s="123" t="s">
        <v>56</v>
      </c>
      <c r="J25" s="124" t="s">
        <v>996</v>
      </c>
      <c r="K25" s="159" t="s">
        <v>631</v>
      </c>
    </row>
    <row r="26" spans="1:11" ht="30" customHeight="1">
      <c r="A26" s="116">
        <v>13</v>
      </c>
      <c r="B26" s="117" t="s">
        <v>630</v>
      </c>
      <c r="C26" s="118" t="s">
        <v>11</v>
      </c>
      <c r="D26" s="118" t="s">
        <v>12</v>
      </c>
      <c r="E26" s="119" t="s">
        <v>929</v>
      </c>
      <c r="F26" s="120" t="s">
        <v>629</v>
      </c>
      <c r="G26" s="121" t="s">
        <v>628</v>
      </c>
      <c r="H26" s="122" t="s">
        <v>627</v>
      </c>
      <c r="I26" s="123" t="s">
        <v>56</v>
      </c>
      <c r="J26" s="124" t="s">
        <v>997</v>
      </c>
      <c r="K26" s="159" t="s">
        <v>626</v>
      </c>
    </row>
    <row r="27" spans="1:11" ht="30" customHeight="1">
      <c r="A27" s="116">
        <v>14</v>
      </c>
      <c r="B27" s="117" t="s">
        <v>625</v>
      </c>
      <c r="C27" s="118" t="s">
        <v>10</v>
      </c>
      <c r="D27" s="118" t="s">
        <v>16</v>
      </c>
      <c r="E27" s="119" t="s">
        <v>930</v>
      </c>
      <c r="F27" s="120" t="s">
        <v>474</v>
      </c>
      <c r="G27" s="121" t="s">
        <v>624</v>
      </c>
      <c r="H27" s="122" t="s">
        <v>623</v>
      </c>
      <c r="I27" s="123" t="s">
        <v>42</v>
      </c>
      <c r="J27" s="124" t="s">
        <v>998</v>
      </c>
      <c r="K27" s="159" t="s">
        <v>622</v>
      </c>
    </row>
    <row r="28" spans="1:11" ht="30" customHeight="1">
      <c r="A28" s="116">
        <v>15</v>
      </c>
      <c r="B28" s="117" t="s">
        <v>621</v>
      </c>
      <c r="C28" s="118" t="s">
        <v>10</v>
      </c>
      <c r="D28" s="118" t="s">
        <v>16</v>
      </c>
      <c r="E28" s="119" t="s">
        <v>931</v>
      </c>
      <c r="F28" s="120" t="s">
        <v>620</v>
      </c>
      <c r="G28" s="121" t="s">
        <v>619</v>
      </c>
      <c r="H28" s="122" t="s">
        <v>618</v>
      </c>
      <c r="I28" s="123" t="s">
        <v>42</v>
      </c>
      <c r="J28" s="124" t="s">
        <v>999</v>
      </c>
      <c r="K28" s="159" t="s">
        <v>617</v>
      </c>
    </row>
    <row r="29" spans="1:11" ht="30" customHeight="1" thickBot="1">
      <c r="A29" s="135">
        <v>16</v>
      </c>
      <c r="B29" s="136" t="s">
        <v>616</v>
      </c>
      <c r="C29" s="137" t="s">
        <v>11</v>
      </c>
      <c r="D29" s="137" t="s">
        <v>16</v>
      </c>
      <c r="E29" s="138" t="s">
        <v>932</v>
      </c>
      <c r="F29" s="139" t="s">
        <v>42</v>
      </c>
      <c r="G29" s="140" t="s">
        <v>615</v>
      </c>
      <c r="H29" s="141" t="s">
        <v>614</v>
      </c>
      <c r="I29" s="142" t="s">
        <v>42</v>
      </c>
      <c r="J29" s="143" t="s">
        <v>1000</v>
      </c>
      <c r="K29" s="160" t="s">
        <v>613</v>
      </c>
    </row>
    <row r="30" spans="1:11" ht="15.75" thickTop="1">
      <c r="A30" s="144"/>
      <c r="B30" s="145"/>
      <c r="C30" s="144"/>
      <c r="D30" s="144"/>
      <c r="E30" s="145"/>
      <c r="F30" s="146"/>
      <c r="G30" s="147"/>
      <c r="H30" s="146"/>
      <c r="I30" s="145"/>
      <c r="J30" s="145"/>
    </row>
    <row r="31" spans="1:11">
      <c r="A31" s="144"/>
      <c r="B31" s="145"/>
      <c r="C31" s="144"/>
      <c r="D31" s="144"/>
      <c r="E31" s="145"/>
      <c r="F31" s="146"/>
      <c r="G31" s="147"/>
      <c r="H31" s="148" t="s">
        <v>50</v>
      </c>
      <c r="I31" s="148"/>
      <c r="J31" s="148"/>
    </row>
    <row r="32" spans="1:11">
      <c r="A32" s="144"/>
      <c r="B32" s="145"/>
      <c r="C32" s="144"/>
      <c r="D32" s="144"/>
      <c r="E32" s="145"/>
      <c r="F32" s="146"/>
      <c r="G32" s="147"/>
      <c r="H32" s="192" t="s">
        <v>49</v>
      </c>
      <c r="I32" s="192"/>
      <c r="J32" s="192"/>
    </row>
    <row r="33" spans="1:24">
      <c r="A33" s="144"/>
      <c r="B33" s="145"/>
      <c r="C33" s="144"/>
      <c r="D33" s="144"/>
      <c r="E33" s="145"/>
      <c r="F33" s="146"/>
      <c r="G33" s="147"/>
      <c r="H33" s="192" t="s">
        <v>48</v>
      </c>
      <c r="I33" s="192"/>
      <c r="J33" s="192"/>
    </row>
    <row r="34" spans="1:24">
      <c r="A34" s="144"/>
      <c r="B34" s="145"/>
      <c r="C34" s="144"/>
      <c r="D34" s="144"/>
      <c r="E34" s="145"/>
      <c r="F34" s="146"/>
      <c r="G34" s="147"/>
      <c r="H34" s="192"/>
      <c r="I34" s="192"/>
      <c r="J34" s="192"/>
    </row>
    <row r="35" spans="1:24">
      <c r="A35" s="144"/>
      <c r="B35" s="145"/>
      <c r="C35" s="144"/>
      <c r="D35" s="144"/>
      <c r="E35" s="145"/>
      <c r="F35" s="146"/>
      <c r="G35" s="147"/>
      <c r="H35" s="149"/>
      <c r="I35" s="149"/>
      <c r="J35" s="149"/>
    </row>
    <row r="36" spans="1:24">
      <c r="A36" s="144"/>
      <c r="B36" s="145"/>
      <c r="C36" s="144"/>
      <c r="D36" s="144"/>
      <c r="E36" s="145"/>
      <c r="F36" s="146"/>
      <c r="G36" s="147"/>
      <c r="H36" s="192"/>
      <c r="I36" s="192"/>
      <c r="J36" s="192"/>
    </row>
    <row r="37" spans="1:24">
      <c r="A37" s="144"/>
      <c r="B37" s="145"/>
      <c r="C37" s="144"/>
      <c r="D37" s="144"/>
      <c r="E37" s="145"/>
      <c r="F37" s="146"/>
      <c r="G37" s="147"/>
      <c r="H37" s="192"/>
      <c r="I37" s="192"/>
      <c r="J37" s="192"/>
    </row>
    <row r="38" spans="1:24">
      <c r="A38" s="144"/>
      <c r="B38" s="145"/>
      <c r="C38" s="144"/>
      <c r="D38" s="144"/>
      <c r="E38" s="145"/>
      <c r="F38" s="146"/>
      <c r="G38" s="147"/>
      <c r="H38" s="191" t="s">
        <v>47</v>
      </c>
      <c r="I38" s="191"/>
      <c r="J38" s="191"/>
    </row>
    <row r="39" spans="1:24">
      <c r="A39" s="144"/>
      <c r="B39" s="145"/>
      <c r="C39" s="144"/>
      <c r="D39" s="144"/>
      <c r="E39" s="145"/>
      <c r="F39" s="146"/>
      <c r="G39" s="147"/>
      <c r="H39" s="192" t="s">
        <v>46</v>
      </c>
      <c r="I39" s="192"/>
      <c r="J39" s="192"/>
    </row>
    <row r="40" spans="1:24" ht="15.75">
      <c r="A40" s="84"/>
      <c r="B40" s="154" t="s">
        <v>953</v>
      </c>
      <c r="C40" s="155">
        <f>COUNTIF(C14:C29,"L")</f>
        <v>13</v>
      </c>
      <c r="D40" s="156" t="s">
        <v>954</v>
      </c>
      <c r="E40" s="145"/>
      <c r="F40" s="146"/>
      <c r="G40" s="147"/>
      <c r="H40" s="146"/>
      <c r="I40" s="145"/>
      <c r="J40" s="145"/>
      <c r="K40"/>
      <c r="L40" s="157" t="s">
        <v>21</v>
      </c>
      <c r="M40" s="157" t="s">
        <v>20</v>
      </c>
      <c r="N40" s="157" t="s">
        <v>19</v>
      </c>
      <c r="O40" s="157" t="s">
        <v>18</v>
      </c>
      <c r="P40" s="157" t="s">
        <v>17</v>
      </c>
      <c r="Q40" s="157" t="s">
        <v>16</v>
      </c>
      <c r="R40" s="157" t="s">
        <v>15</v>
      </c>
      <c r="S40" s="157" t="s">
        <v>14</v>
      </c>
      <c r="T40" s="157" t="s">
        <v>13</v>
      </c>
      <c r="U40" s="157" t="s">
        <v>12</v>
      </c>
      <c r="V40" s="156"/>
      <c r="W40" s="156"/>
      <c r="X40" s="156"/>
    </row>
    <row r="41" spans="1:24" ht="15.75">
      <c r="A41" s="84"/>
      <c r="B41" s="154" t="s">
        <v>955</v>
      </c>
      <c r="C41" s="155">
        <f>COUNTIF(C14:C29,"P")</f>
        <v>3</v>
      </c>
      <c r="D41" s="156" t="s">
        <v>954</v>
      </c>
      <c r="E41" s="145"/>
      <c r="F41" s="146"/>
      <c r="G41" s="147"/>
      <c r="H41" s="146"/>
      <c r="I41" s="145"/>
      <c r="J41" s="145"/>
      <c r="K41"/>
      <c r="L41" s="155">
        <f>COUNTIF(D14:D29,"SD")</f>
        <v>0</v>
      </c>
      <c r="M41" s="155">
        <f>COUNTIF(D14:D29,"SMP")</f>
        <v>3</v>
      </c>
      <c r="N41" s="155">
        <f>COUNTIF(D14:D29,"MTs.")</f>
        <v>0</v>
      </c>
      <c r="O41" s="155">
        <f>COUNTIF(D14:D29,"SMA")</f>
        <v>1</v>
      </c>
      <c r="P41" s="155">
        <f>COUNTIF(D14:D29,"MA")</f>
        <v>1</v>
      </c>
      <c r="Q41" s="155">
        <f>COUNTIF(D14:D29,"SMK")</f>
        <v>8</v>
      </c>
      <c r="R41" s="155">
        <f>COUNTIF(D14:D29,"D1")</f>
        <v>0</v>
      </c>
      <c r="S41" s="155">
        <f>COUNTIF(D14:D29,"D3")</f>
        <v>0</v>
      </c>
      <c r="T41" s="155">
        <f>COUNTIF(D14:D29,"D4")</f>
        <v>0</v>
      </c>
      <c r="U41" s="155">
        <f>COUNTIF(D14:D39,"S1")</f>
        <v>3</v>
      </c>
      <c r="V41" s="156"/>
      <c r="W41" s="156"/>
      <c r="X41" s="156">
        <f>SUM(L41:V41)</f>
        <v>16</v>
      </c>
    </row>
    <row r="42" spans="1:24">
      <c r="B42"/>
      <c r="C42"/>
      <c r="D42"/>
      <c r="E42"/>
      <c r="F42"/>
      <c r="G42"/>
      <c r="H42"/>
      <c r="I42"/>
      <c r="J42"/>
      <c r="K42"/>
      <c r="L42" s="158" t="s">
        <v>956</v>
      </c>
      <c r="M42" s="158" t="s">
        <v>957</v>
      </c>
      <c r="N42" s="158" t="s">
        <v>40</v>
      </c>
      <c r="O42" s="158" t="s">
        <v>958</v>
      </c>
      <c r="P42" s="158" t="s">
        <v>959</v>
      </c>
      <c r="Q42" s="158" t="s">
        <v>960</v>
      </c>
      <c r="R42" s="158" t="s">
        <v>961</v>
      </c>
      <c r="S42" s="158" t="s">
        <v>962</v>
      </c>
      <c r="T42" s="158" t="s">
        <v>963</v>
      </c>
      <c r="U42" s="158" t="s">
        <v>964</v>
      </c>
      <c r="V42" s="158" t="s">
        <v>965</v>
      </c>
      <c r="W42" s="156" t="s">
        <v>966</v>
      </c>
      <c r="X42" s="156"/>
    </row>
    <row r="43" spans="1:24">
      <c r="B43"/>
      <c r="C43"/>
      <c r="D43"/>
      <c r="E43"/>
      <c r="F43"/>
      <c r="G43"/>
      <c r="H43"/>
      <c r="I43"/>
      <c r="J43"/>
      <c r="K43"/>
      <c r="L43" s="155">
        <f>COUNTIF(I14:I39,"Mataram")</f>
        <v>8</v>
      </c>
      <c r="M43" s="155">
        <f>COUNTIF(I14:I39,"Lombok Barat")</f>
        <v>5</v>
      </c>
      <c r="N43" s="155">
        <f>COUNTIF(I14:I39,"Lombok Utara")</f>
        <v>0</v>
      </c>
      <c r="O43" s="155">
        <f>COUNTIF(I14:I39,"Lombok Tengah")</f>
        <v>1</v>
      </c>
      <c r="P43" s="155">
        <f>COUNTIF(I14:I39,"Lombok Timur")</f>
        <v>2</v>
      </c>
      <c r="Q43" s="155">
        <f>COUNTIF(I14:I29,"Sumbawa")</f>
        <v>0</v>
      </c>
      <c r="R43" s="155">
        <f>COUNTIF(I14:I29,"Sumbawa barat")</f>
        <v>0</v>
      </c>
      <c r="S43" s="155"/>
      <c r="T43" s="155">
        <f>COUNTIF(I14:I29,"Dompu")</f>
        <v>0</v>
      </c>
      <c r="U43" s="155">
        <f>COUNTIF(I14:I29,"Kabupaten Bima")</f>
        <v>0</v>
      </c>
      <c r="V43" s="155">
        <f>COUNTIF(I14:I29,"Bima")</f>
        <v>0</v>
      </c>
      <c r="W43" s="156"/>
      <c r="X43" s="156">
        <f>SUM(L43:V43)</f>
        <v>16</v>
      </c>
    </row>
  </sheetData>
  <mergeCells count="25">
    <mergeCell ref="A1:J1"/>
    <mergeCell ref="D3:F3"/>
    <mergeCell ref="D4:F4"/>
    <mergeCell ref="D5:F5"/>
    <mergeCell ref="D6:E6"/>
    <mergeCell ref="D7:E7"/>
    <mergeCell ref="D8:E8"/>
    <mergeCell ref="D9:E9"/>
    <mergeCell ref="A12:A13"/>
    <mergeCell ref="B12:B13"/>
    <mergeCell ref="C12:C13"/>
    <mergeCell ref="D12:D13"/>
    <mergeCell ref="E12:E13"/>
    <mergeCell ref="F12:G13"/>
    <mergeCell ref="H12:H13"/>
    <mergeCell ref="I12:I13"/>
    <mergeCell ref="J12:J13"/>
    <mergeCell ref="K12:K13"/>
    <mergeCell ref="H38:J38"/>
    <mergeCell ref="H39:J39"/>
    <mergeCell ref="H32:J32"/>
    <mergeCell ref="H33:J33"/>
    <mergeCell ref="H34:J34"/>
    <mergeCell ref="H36:J36"/>
    <mergeCell ref="H37:J37"/>
  </mergeCells>
  <hyperlinks>
    <hyperlink ref="K15" r:id="rId1" xr:uid="{AA437669-4388-4C89-9477-F35FC19A93CB}"/>
    <hyperlink ref="K16" r:id="rId2" xr:uid="{915DF1CD-3FE2-4D16-B28F-6E89E8EC513E}"/>
    <hyperlink ref="K17" r:id="rId3" xr:uid="{531350AB-35DA-4D41-A668-0270D8FECC71}"/>
    <hyperlink ref="K21" r:id="rId4" xr:uid="{ACE54908-31CB-43BE-BECD-AD126AC7690D}"/>
    <hyperlink ref="K18" r:id="rId5" xr:uid="{9F7983C6-04E1-44FE-8A0B-B1168A2371D0}"/>
    <hyperlink ref="K19" r:id="rId6" xr:uid="{93F55B2A-383E-460A-83C8-E7DBD58CAC76}"/>
    <hyperlink ref="K20" r:id="rId7" xr:uid="{9C8DB5A3-79D4-4512-9566-FF8672A83F8C}"/>
    <hyperlink ref="K22" r:id="rId8" xr:uid="{5FAAA1CB-2DB1-4C5A-9BE2-CDB36D466312}"/>
    <hyperlink ref="K23" r:id="rId9" xr:uid="{CCCF91A7-71B8-4E64-99FD-D4DD12ED2175}"/>
    <hyperlink ref="K24" r:id="rId10" xr:uid="{922EB7C8-06C9-4554-A365-D06DAB5D3EF4}"/>
    <hyperlink ref="K25" r:id="rId11" xr:uid="{65FD41B2-8948-4D5D-946F-0D193104B70E}"/>
    <hyperlink ref="K26" r:id="rId12" xr:uid="{997FD316-129F-4BEB-AEA5-F8ADB0853CAE}"/>
    <hyperlink ref="K29" r:id="rId13" xr:uid="{28EDCAE2-63C7-4CB7-BBBD-703650045D18}"/>
    <hyperlink ref="K27" r:id="rId14" xr:uid="{FDC16343-A350-4785-9D63-EF9ED3B40CED}"/>
    <hyperlink ref="K28" r:id="rId15" xr:uid="{2098BFC5-694D-4DFF-99A3-8427D7DC98C4}"/>
    <hyperlink ref="K14" r:id="rId16" xr:uid="{0A2542C6-F660-4D8C-98D8-D4D91FEDACB5}"/>
  </hyperlinks>
  <pageMargins left="0.7" right="0.7" top="0.75" bottom="0.75" header="0.3" footer="0.3"/>
  <pageSetup orientation="portrait" r:id="rId1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A15C-4289-46CB-9A7F-E9B5EF20E840}">
  <dimension ref="A1:X43"/>
  <sheetViews>
    <sheetView topLeftCell="E19" zoomScaleNormal="100" workbookViewId="0">
      <selection activeCell="A12" sqref="A12:K29"/>
    </sheetView>
  </sheetViews>
  <sheetFormatPr defaultColWidth="9" defaultRowHeight="15"/>
  <cols>
    <col min="1" max="1" width="6.28515625" style="82" customWidth="1"/>
    <col min="2" max="2" width="30.140625" style="82" customWidth="1"/>
    <col min="3" max="3" width="5.42578125" style="82" customWidth="1"/>
    <col min="4" max="4" width="8.7109375" style="82" customWidth="1"/>
    <col min="5" max="5" width="23.140625" style="82" customWidth="1"/>
    <col min="6" max="6" width="19.42578125" style="82" customWidth="1"/>
    <col min="7" max="7" width="22.5703125" style="82" customWidth="1"/>
    <col min="8" max="8" width="62.5703125" style="82" customWidth="1"/>
    <col min="9" max="9" width="18.5703125" style="82" customWidth="1"/>
    <col min="10" max="10" width="22.7109375" style="82" customWidth="1"/>
    <col min="11" max="11" width="37.85546875" style="82" customWidth="1"/>
    <col min="12" max="16384" width="9" style="82"/>
  </cols>
  <sheetData>
    <row r="1" spans="1:12" ht="15.75">
      <c r="A1" s="207" t="s">
        <v>124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2" ht="15.75">
      <c r="A2" s="88"/>
      <c r="B2" s="89"/>
      <c r="C2" s="90"/>
      <c r="D2" s="88"/>
      <c r="E2" s="91"/>
      <c r="F2" s="92"/>
      <c r="G2" s="93"/>
      <c r="H2" s="94"/>
      <c r="I2" s="95"/>
      <c r="J2" s="95"/>
    </row>
    <row r="3" spans="1:12" ht="15.75">
      <c r="A3" s="96" t="s">
        <v>25</v>
      </c>
      <c r="B3" s="96"/>
      <c r="C3" s="97" t="s">
        <v>113</v>
      </c>
      <c r="D3" s="200" t="s">
        <v>348</v>
      </c>
      <c r="E3" s="200"/>
      <c r="F3" s="200"/>
      <c r="G3" s="93"/>
      <c r="H3" s="94"/>
      <c r="I3" s="98"/>
      <c r="J3" s="98"/>
    </row>
    <row r="4" spans="1:12" ht="15.75">
      <c r="A4" s="96" t="s">
        <v>122</v>
      </c>
      <c r="B4" s="96"/>
      <c r="C4" s="97" t="s">
        <v>113</v>
      </c>
      <c r="D4" s="200"/>
      <c r="E4" s="200"/>
      <c r="F4" s="200"/>
      <c r="G4" s="93"/>
      <c r="H4" s="94" t="s">
        <v>347</v>
      </c>
      <c r="I4" s="98"/>
      <c r="J4" s="98"/>
    </row>
    <row r="5" spans="1:12" ht="15.75">
      <c r="A5" s="96" t="s">
        <v>121</v>
      </c>
      <c r="B5" s="96"/>
      <c r="C5" s="90" t="s">
        <v>113</v>
      </c>
      <c r="D5" s="200" t="s">
        <v>346</v>
      </c>
      <c r="E5" s="200"/>
      <c r="F5" s="200"/>
      <c r="G5" s="93"/>
      <c r="H5" s="94"/>
      <c r="I5" s="95"/>
      <c r="J5" s="95"/>
    </row>
    <row r="6" spans="1:12" ht="15.75">
      <c r="A6" s="96" t="s">
        <v>120</v>
      </c>
      <c r="B6" s="96"/>
      <c r="C6" s="97" t="s">
        <v>113</v>
      </c>
      <c r="D6" s="199" t="s">
        <v>119</v>
      </c>
      <c r="E6" s="199"/>
      <c r="F6" s="99"/>
      <c r="G6" s="93"/>
      <c r="H6" s="94"/>
      <c r="I6" s="95"/>
      <c r="J6" s="95"/>
    </row>
    <row r="7" spans="1:12" ht="15.75">
      <c r="A7" s="96" t="s">
        <v>118</v>
      </c>
      <c r="B7" s="96"/>
      <c r="C7" s="97" t="s">
        <v>113</v>
      </c>
      <c r="D7" s="199" t="s">
        <v>117</v>
      </c>
      <c r="E7" s="199"/>
      <c r="F7" s="99"/>
      <c r="G7" s="93"/>
      <c r="H7" s="94"/>
      <c r="I7" s="100"/>
      <c r="J7" s="100"/>
    </row>
    <row r="8" spans="1:12" ht="15.75">
      <c r="A8" s="96" t="s">
        <v>116</v>
      </c>
      <c r="B8" s="96"/>
      <c r="C8" s="97" t="s">
        <v>113</v>
      </c>
      <c r="D8" s="199" t="s">
        <v>345</v>
      </c>
      <c r="E8" s="199"/>
      <c r="F8" s="99"/>
      <c r="G8" s="93"/>
      <c r="H8" s="94"/>
      <c r="I8" s="100"/>
      <c r="J8" s="100"/>
    </row>
    <row r="9" spans="1:12" ht="15.75">
      <c r="A9" s="96" t="s">
        <v>114</v>
      </c>
      <c r="B9" s="96"/>
      <c r="C9" s="97" t="s">
        <v>113</v>
      </c>
      <c r="D9" s="200" t="s">
        <v>112</v>
      </c>
      <c r="E9" s="200"/>
      <c r="F9" s="101"/>
      <c r="G9" s="93"/>
      <c r="H9" s="94"/>
      <c r="I9" s="100"/>
      <c r="J9" s="100"/>
    </row>
    <row r="10" spans="1:12" ht="15.75">
      <c r="A10" s="102"/>
      <c r="B10" s="103"/>
      <c r="C10" s="104"/>
      <c r="D10" s="102"/>
      <c r="E10" s="105"/>
      <c r="F10" s="106"/>
      <c r="G10" s="107"/>
      <c r="H10" s="108"/>
      <c r="I10" s="109"/>
      <c r="J10" s="109"/>
    </row>
    <row r="11" spans="1:12" ht="16.5" thickBot="1">
      <c r="A11" s="110"/>
      <c r="B11" s="111"/>
      <c r="C11" s="110"/>
      <c r="D11" s="110"/>
      <c r="E11" s="112"/>
      <c r="F11" s="113"/>
      <c r="G11" s="114"/>
      <c r="H11" s="115"/>
      <c r="I11" s="110"/>
      <c r="J11" s="110"/>
    </row>
    <row r="12" spans="1:12" ht="15.75" customHeight="1" thickTop="1">
      <c r="A12" s="201" t="s">
        <v>111</v>
      </c>
      <c r="B12" s="203" t="s">
        <v>110</v>
      </c>
      <c r="C12" s="203" t="s">
        <v>109</v>
      </c>
      <c r="D12" s="193" t="s">
        <v>108</v>
      </c>
      <c r="E12" s="205" t="s">
        <v>107</v>
      </c>
      <c r="F12" s="193" t="s">
        <v>106</v>
      </c>
      <c r="G12" s="193"/>
      <c r="H12" s="193" t="s">
        <v>105</v>
      </c>
      <c r="I12" s="193" t="s">
        <v>104</v>
      </c>
      <c r="J12" s="195" t="s">
        <v>103</v>
      </c>
      <c r="K12" s="197" t="s">
        <v>102</v>
      </c>
      <c r="L12"/>
    </row>
    <row r="13" spans="1:12" ht="15" customHeight="1">
      <c r="A13" s="202"/>
      <c r="B13" s="204"/>
      <c r="C13" s="204"/>
      <c r="D13" s="194"/>
      <c r="E13" s="206"/>
      <c r="F13" s="194"/>
      <c r="G13" s="194"/>
      <c r="H13" s="194"/>
      <c r="I13" s="194"/>
      <c r="J13" s="196"/>
      <c r="K13" s="198"/>
      <c r="L13"/>
    </row>
    <row r="14" spans="1:12" ht="30" customHeight="1">
      <c r="A14" s="116">
        <v>1</v>
      </c>
      <c r="B14" s="117" t="s">
        <v>344</v>
      </c>
      <c r="C14" s="118" t="s">
        <v>10</v>
      </c>
      <c r="D14" s="118" t="s">
        <v>12</v>
      </c>
      <c r="E14" s="119" t="s">
        <v>343</v>
      </c>
      <c r="F14" s="120" t="s">
        <v>52</v>
      </c>
      <c r="G14" s="121" t="s">
        <v>342</v>
      </c>
      <c r="H14" s="122" t="s">
        <v>341</v>
      </c>
      <c r="I14" s="123" t="s">
        <v>42</v>
      </c>
      <c r="J14" s="124" t="s">
        <v>339</v>
      </c>
      <c r="K14" s="159" t="s">
        <v>340</v>
      </c>
      <c r="L14"/>
    </row>
    <row r="15" spans="1:12" ht="30" customHeight="1">
      <c r="A15" s="116">
        <v>2</v>
      </c>
      <c r="B15" s="117" t="s">
        <v>338</v>
      </c>
      <c r="C15" s="118" t="s">
        <v>10</v>
      </c>
      <c r="D15" s="118" t="s">
        <v>17</v>
      </c>
      <c r="E15" s="119" t="s">
        <v>337</v>
      </c>
      <c r="F15" s="120" t="s">
        <v>100</v>
      </c>
      <c r="G15" s="121" t="s">
        <v>336</v>
      </c>
      <c r="H15" s="122" t="s">
        <v>335</v>
      </c>
      <c r="I15" s="123" t="s">
        <v>56</v>
      </c>
      <c r="J15" s="124" t="s">
        <v>333</v>
      </c>
      <c r="K15" s="159" t="s">
        <v>334</v>
      </c>
      <c r="L15"/>
    </row>
    <row r="16" spans="1:12" ht="30" customHeight="1">
      <c r="A16" s="116">
        <v>3</v>
      </c>
      <c r="B16" s="125" t="s">
        <v>332</v>
      </c>
      <c r="C16" s="126" t="s">
        <v>10</v>
      </c>
      <c r="D16" s="126" t="s">
        <v>17</v>
      </c>
      <c r="E16" s="127" t="s">
        <v>331</v>
      </c>
      <c r="F16" s="128" t="s">
        <v>330</v>
      </c>
      <c r="G16" s="129" t="s">
        <v>329</v>
      </c>
      <c r="H16" s="130" t="s">
        <v>328</v>
      </c>
      <c r="I16" s="131" t="s">
        <v>56</v>
      </c>
      <c r="J16" s="132" t="s">
        <v>326</v>
      </c>
      <c r="K16" s="159" t="s">
        <v>327</v>
      </c>
      <c r="L16"/>
    </row>
    <row r="17" spans="1:12" ht="30" customHeight="1">
      <c r="A17" s="116">
        <v>4</v>
      </c>
      <c r="B17" s="117" t="s">
        <v>325</v>
      </c>
      <c r="C17" s="118" t="s">
        <v>10</v>
      </c>
      <c r="D17" s="118" t="s">
        <v>12</v>
      </c>
      <c r="E17" s="119" t="s">
        <v>324</v>
      </c>
      <c r="F17" s="120" t="s">
        <v>323</v>
      </c>
      <c r="G17" s="121" t="s">
        <v>322</v>
      </c>
      <c r="H17" s="122" t="s">
        <v>321</v>
      </c>
      <c r="I17" s="123" t="s">
        <v>66</v>
      </c>
      <c r="J17" s="124" t="s">
        <v>319</v>
      </c>
      <c r="K17" s="159" t="s">
        <v>320</v>
      </c>
      <c r="L17"/>
    </row>
    <row r="18" spans="1:12" ht="30" customHeight="1">
      <c r="A18" s="116">
        <v>5</v>
      </c>
      <c r="B18" s="117" t="s">
        <v>318</v>
      </c>
      <c r="C18" s="118" t="s">
        <v>10</v>
      </c>
      <c r="D18" s="118" t="s">
        <v>19</v>
      </c>
      <c r="E18" s="119" t="s">
        <v>317</v>
      </c>
      <c r="F18" s="120" t="s">
        <v>316</v>
      </c>
      <c r="G18" s="121" t="s">
        <v>315</v>
      </c>
      <c r="H18" s="122" t="s">
        <v>314</v>
      </c>
      <c r="I18" s="123" t="s">
        <v>42</v>
      </c>
      <c r="J18" s="124" t="s">
        <v>312</v>
      </c>
      <c r="K18" s="159" t="s">
        <v>313</v>
      </c>
      <c r="L18"/>
    </row>
    <row r="19" spans="1:12" ht="30" customHeight="1">
      <c r="A19" s="133">
        <v>6</v>
      </c>
      <c r="B19" s="125" t="s">
        <v>311</v>
      </c>
      <c r="C19" s="126" t="s">
        <v>11</v>
      </c>
      <c r="D19" s="126" t="s">
        <v>17</v>
      </c>
      <c r="E19" s="127" t="s">
        <v>310</v>
      </c>
      <c r="F19" s="128" t="s">
        <v>309</v>
      </c>
      <c r="G19" s="129" t="s">
        <v>308</v>
      </c>
      <c r="H19" s="134" t="s">
        <v>307</v>
      </c>
      <c r="I19" s="131" t="s">
        <v>56</v>
      </c>
      <c r="J19" s="132" t="s">
        <v>305</v>
      </c>
      <c r="K19" s="159" t="s">
        <v>306</v>
      </c>
      <c r="L19"/>
    </row>
    <row r="20" spans="1:12" ht="30" customHeight="1">
      <c r="A20" s="116">
        <v>7</v>
      </c>
      <c r="B20" s="117" t="s">
        <v>304</v>
      </c>
      <c r="C20" s="118" t="s">
        <v>10</v>
      </c>
      <c r="D20" s="118" t="s">
        <v>21</v>
      </c>
      <c r="E20" s="119" t="s">
        <v>303</v>
      </c>
      <c r="F20" s="120" t="s">
        <v>302</v>
      </c>
      <c r="G20" s="121" t="s">
        <v>301</v>
      </c>
      <c r="H20" s="122" t="s">
        <v>300</v>
      </c>
      <c r="I20" s="123" t="s">
        <v>56</v>
      </c>
      <c r="J20" s="124" t="s">
        <v>298</v>
      </c>
      <c r="K20" s="159" t="s">
        <v>299</v>
      </c>
      <c r="L20"/>
    </row>
    <row r="21" spans="1:12" ht="30" customHeight="1">
      <c r="A21" s="116">
        <v>8</v>
      </c>
      <c r="B21" s="117" t="s">
        <v>297</v>
      </c>
      <c r="C21" s="118" t="s">
        <v>10</v>
      </c>
      <c r="D21" s="118" t="s">
        <v>12</v>
      </c>
      <c r="E21" s="119" t="s">
        <v>296</v>
      </c>
      <c r="F21" s="120" t="s">
        <v>295</v>
      </c>
      <c r="G21" s="121" t="s">
        <v>294</v>
      </c>
      <c r="H21" s="122" t="s">
        <v>293</v>
      </c>
      <c r="I21" s="123" t="s">
        <v>66</v>
      </c>
      <c r="J21" s="124" t="s">
        <v>291</v>
      </c>
      <c r="K21" s="159" t="s">
        <v>292</v>
      </c>
      <c r="L21"/>
    </row>
    <row r="22" spans="1:12" s="85" customFormat="1" ht="30" customHeight="1">
      <c r="A22" s="116">
        <v>9</v>
      </c>
      <c r="B22" s="117" t="s">
        <v>290</v>
      </c>
      <c r="C22" s="118" t="s">
        <v>10</v>
      </c>
      <c r="D22" s="118" t="s">
        <v>12</v>
      </c>
      <c r="E22" s="119" t="s">
        <v>289</v>
      </c>
      <c r="F22" s="120" t="s">
        <v>288</v>
      </c>
      <c r="G22" s="121" t="s">
        <v>287</v>
      </c>
      <c r="H22" s="122" t="s">
        <v>286</v>
      </c>
      <c r="I22" s="123" t="s">
        <v>42</v>
      </c>
      <c r="J22" s="124" t="s">
        <v>284</v>
      </c>
      <c r="K22" s="159" t="s">
        <v>285</v>
      </c>
      <c r="L22"/>
    </row>
    <row r="23" spans="1:12" ht="30" customHeight="1">
      <c r="A23" s="116">
        <v>10</v>
      </c>
      <c r="B23" s="125" t="s">
        <v>283</v>
      </c>
      <c r="C23" s="126" t="s">
        <v>10</v>
      </c>
      <c r="D23" s="126" t="s">
        <v>12</v>
      </c>
      <c r="E23" s="127" t="s">
        <v>282</v>
      </c>
      <c r="F23" s="128" t="s">
        <v>281</v>
      </c>
      <c r="G23" s="129" t="s">
        <v>280</v>
      </c>
      <c r="H23" s="130" t="s">
        <v>279</v>
      </c>
      <c r="I23" s="131" t="s">
        <v>56</v>
      </c>
      <c r="J23" s="132" t="s">
        <v>277</v>
      </c>
      <c r="K23" s="159" t="s">
        <v>278</v>
      </c>
      <c r="L23"/>
    </row>
    <row r="24" spans="1:12" ht="30" customHeight="1">
      <c r="A24" s="133">
        <v>11</v>
      </c>
      <c r="B24" s="125" t="s">
        <v>276</v>
      </c>
      <c r="C24" s="126" t="s">
        <v>10</v>
      </c>
      <c r="D24" s="126" t="s">
        <v>16</v>
      </c>
      <c r="E24" s="127" t="s">
        <v>275</v>
      </c>
      <c r="F24" s="128" t="s">
        <v>193</v>
      </c>
      <c r="G24" s="129" t="s">
        <v>274</v>
      </c>
      <c r="H24" s="130" t="s">
        <v>273</v>
      </c>
      <c r="I24" s="131" t="s">
        <v>42</v>
      </c>
      <c r="J24" s="132" t="s">
        <v>271</v>
      </c>
      <c r="K24" s="159" t="s">
        <v>272</v>
      </c>
      <c r="L24"/>
    </row>
    <row r="25" spans="1:12" ht="30" customHeight="1">
      <c r="A25" s="116">
        <v>12</v>
      </c>
      <c r="B25" s="117" t="s">
        <v>270</v>
      </c>
      <c r="C25" s="118" t="s">
        <v>10</v>
      </c>
      <c r="D25" s="118" t="s">
        <v>12</v>
      </c>
      <c r="E25" s="119" t="s">
        <v>269</v>
      </c>
      <c r="F25" s="120" t="s">
        <v>268</v>
      </c>
      <c r="G25" s="121" t="s">
        <v>267</v>
      </c>
      <c r="H25" s="122" t="s">
        <v>266</v>
      </c>
      <c r="I25" s="123" t="s">
        <v>88</v>
      </c>
      <c r="J25" s="124" t="s">
        <v>264</v>
      </c>
      <c r="K25" s="159" t="s">
        <v>265</v>
      </c>
      <c r="L25"/>
    </row>
    <row r="26" spans="1:12" ht="30" customHeight="1">
      <c r="A26" s="116">
        <v>13</v>
      </c>
      <c r="B26" s="117" t="s">
        <v>263</v>
      </c>
      <c r="C26" s="118" t="s">
        <v>10</v>
      </c>
      <c r="D26" s="118" t="s">
        <v>17</v>
      </c>
      <c r="E26" s="119" t="s">
        <v>262</v>
      </c>
      <c r="F26" s="120" t="s">
        <v>261</v>
      </c>
      <c r="G26" s="121" t="s">
        <v>260</v>
      </c>
      <c r="H26" s="122" t="s">
        <v>259</v>
      </c>
      <c r="I26" s="123" t="s">
        <v>56</v>
      </c>
      <c r="J26" s="124" t="s">
        <v>257</v>
      </c>
      <c r="K26" s="159" t="s">
        <v>258</v>
      </c>
      <c r="L26"/>
    </row>
    <row r="27" spans="1:12" ht="30" customHeight="1">
      <c r="A27" s="116">
        <v>14</v>
      </c>
      <c r="B27" s="117" t="s">
        <v>256</v>
      </c>
      <c r="C27" s="118" t="s">
        <v>11</v>
      </c>
      <c r="D27" s="118" t="s">
        <v>16</v>
      </c>
      <c r="E27" s="119" t="s">
        <v>255</v>
      </c>
      <c r="F27" s="120" t="s">
        <v>66</v>
      </c>
      <c r="G27" s="121" t="s">
        <v>254</v>
      </c>
      <c r="H27" s="122" t="s">
        <v>253</v>
      </c>
      <c r="I27" s="123" t="s">
        <v>66</v>
      </c>
      <c r="J27" s="124" t="s">
        <v>251</v>
      </c>
      <c r="K27" s="159" t="s">
        <v>252</v>
      </c>
      <c r="L27"/>
    </row>
    <row r="28" spans="1:12" ht="30" customHeight="1">
      <c r="A28" s="116">
        <v>15</v>
      </c>
      <c r="B28" s="117" t="s">
        <v>250</v>
      </c>
      <c r="C28" s="118" t="s">
        <v>10</v>
      </c>
      <c r="D28" s="118" t="s">
        <v>16</v>
      </c>
      <c r="E28" s="119" t="s">
        <v>249</v>
      </c>
      <c r="F28" s="120" t="s">
        <v>248</v>
      </c>
      <c r="G28" s="121" t="s">
        <v>247</v>
      </c>
      <c r="H28" s="122" t="s">
        <v>246</v>
      </c>
      <c r="I28" s="123" t="s">
        <v>42</v>
      </c>
      <c r="J28" s="124" t="s">
        <v>244</v>
      </c>
      <c r="K28" s="159" t="s">
        <v>245</v>
      </c>
      <c r="L28"/>
    </row>
    <row r="29" spans="1:12" ht="30" customHeight="1" thickBot="1">
      <c r="A29" s="135">
        <v>16</v>
      </c>
      <c r="B29" s="136" t="s">
        <v>243</v>
      </c>
      <c r="C29" s="137" t="s">
        <v>10</v>
      </c>
      <c r="D29" s="137" t="s">
        <v>12</v>
      </c>
      <c r="E29" s="138" t="s">
        <v>242</v>
      </c>
      <c r="F29" s="139" t="s">
        <v>241</v>
      </c>
      <c r="G29" s="140" t="s">
        <v>240</v>
      </c>
      <c r="H29" s="141" t="s">
        <v>239</v>
      </c>
      <c r="I29" s="142" t="s">
        <v>42</v>
      </c>
      <c r="J29" s="143" t="s">
        <v>237</v>
      </c>
      <c r="K29" s="160" t="s">
        <v>238</v>
      </c>
      <c r="L29"/>
    </row>
    <row r="30" spans="1:12" ht="15.75" thickTop="1">
      <c r="A30" s="144"/>
      <c r="B30" s="145"/>
      <c r="C30" s="144"/>
      <c r="D30" s="144"/>
      <c r="E30" s="145"/>
      <c r="F30" s="146"/>
      <c r="G30" s="147"/>
      <c r="H30" s="146"/>
      <c r="I30" s="145"/>
      <c r="J30" s="145"/>
    </row>
    <row r="31" spans="1:12">
      <c r="A31" s="144"/>
      <c r="B31" s="145"/>
      <c r="C31" s="144"/>
      <c r="D31" s="144"/>
      <c r="E31" s="145"/>
      <c r="F31" s="146"/>
      <c r="G31" s="147"/>
      <c r="H31" s="148" t="s">
        <v>50</v>
      </c>
      <c r="I31" s="148"/>
      <c r="J31" s="148"/>
    </row>
    <row r="32" spans="1:12">
      <c r="A32" s="144"/>
      <c r="B32" s="145"/>
      <c r="C32" s="144"/>
      <c r="D32" s="144"/>
      <c r="E32" s="145"/>
      <c r="F32" s="146"/>
      <c r="G32" s="147"/>
      <c r="H32" s="192" t="s">
        <v>49</v>
      </c>
      <c r="I32" s="192"/>
      <c r="J32" s="192"/>
    </row>
    <row r="33" spans="1:24">
      <c r="A33" s="144"/>
      <c r="B33" s="145"/>
      <c r="C33" s="144"/>
      <c r="D33" s="144"/>
      <c r="E33" s="145"/>
      <c r="F33" s="146"/>
      <c r="G33" s="147"/>
      <c r="H33" s="192" t="s">
        <v>48</v>
      </c>
      <c r="I33" s="192"/>
      <c r="J33" s="192"/>
    </row>
    <row r="34" spans="1:24">
      <c r="A34" s="144"/>
      <c r="B34" s="145"/>
      <c r="C34" s="144"/>
      <c r="D34" s="144"/>
      <c r="E34" s="145"/>
      <c r="F34" s="146"/>
      <c r="G34" s="147"/>
      <c r="H34" s="192"/>
      <c r="I34" s="192"/>
      <c r="J34" s="192"/>
    </row>
    <row r="35" spans="1:24">
      <c r="A35" s="144"/>
      <c r="B35" s="145"/>
      <c r="C35" s="144"/>
      <c r="D35" s="144"/>
      <c r="E35" s="145"/>
      <c r="F35" s="146"/>
      <c r="G35" s="147"/>
      <c r="H35" s="149"/>
      <c r="I35" s="149"/>
      <c r="J35" s="149"/>
    </row>
    <row r="36" spans="1:24">
      <c r="A36" s="144"/>
      <c r="B36" s="145"/>
      <c r="C36" s="144"/>
      <c r="D36" s="144"/>
      <c r="E36" s="145"/>
      <c r="F36" s="146"/>
      <c r="G36" s="147"/>
      <c r="H36" s="192"/>
      <c r="I36" s="192"/>
      <c r="J36" s="192"/>
    </row>
    <row r="37" spans="1:24">
      <c r="A37" s="144"/>
      <c r="B37" s="145"/>
      <c r="C37" s="144"/>
      <c r="D37" s="144"/>
      <c r="E37" s="145"/>
      <c r="F37" s="146"/>
      <c r="G37" s="147"/>
      <c r="H37" s="192"/>
      <c r="I37" s="192"/>
      <c r="J37" s="192"/>
    </row>
    <row r="38" spans="1:24">
      <c r="A38" s="144"/>
      <c r="B38" s="145"/>
      <c r="C38" s="144"/>
      <c r="D38" s="144"/>
      <c r="E38" s="145"/>
      <c r="F38" s="146"/>
      <c r="G38" s="147"/>
      <c r="H38" s="191" t="s">
        <v>47</v>
      </c>
      <c r="I38" s="191"/>
      <c r="J38" s="191"/>
    </row>
    <row r="39" spans="1:24">
      <c r="A39" s="144"/>
      <c r="B39" s="145"/>
      <c r="C39" s="144"/>
      <c r="D39" s="144"/>
      <c r="E39" s="145"/>
      <c r="F39" s="146"/>
      <c r="G39" s="147"/>
      <c r="H39" s="192" t="s">
        <v>46</v>
      </c>
      <c r="I39" s="192"/>
      <c r="J39" s="192"/>
    </row>
    <row r="40" spans="1:24" ht="15.75">
      <c r="A40" s="84"/>
      <c r="B40" s="154" t="s">
        <v>953</v>
      </c>
      <c r="C40" s="155">
        <f>COUNTIF(C14:C29,"L")</f>
        <v>2</v>
      </c>
      <c r="D40" s="156" t="s">
        <v>954</v>
      </c>
      <c r="E40" s="145"/>
      <c r="F40" s="146"/>
      <c r="G40" s="147"/>
      <c r="H40" s="146"/>
      <c r="I40" s="145"/>
      <c r="J40" s="145"/>
      <c r="K40"/>
      <c r="L40" s="157" t="s">
        <v>21</v>
      </c>
      <c r="M40" s="157" t="s">
        <v>20</v>
      </c>
      <c r="N40" s="157" t="s">
        <v>19</v>
      </c>
      <c r="O40" s="157" t="s">
        <v>18</v>
      </c>
      <c r="P40" s="157" t="s">
        <v>17</v>
      </c>
      <c r="Q40" s="157" t="s">
        <v>16</v>
      </c>
      <c r="R40" s="157" t="s">
        <v>15</v>
      </c>
      <c r="S40" s="157" t="s">
        <v>14</v>
      </c>
      <c r="T40" s="157" t="s">
        <v>13</v>
      </c>
      <c r="U40" s="157" t="s">
        <v>12</v>
      </c>
      <c r="V40" s="156"/>
      <c r="W40" s="156"/>
      <c r="X40" s="156"/>
    </row>
    <row r="41" spans="1:24" ht="15.75">
      <c r="A41" s="84"/>
      <c r="B41" s="154" t="s">
        <v>955</v>
      </c>
      <c r="C41" s="155">
        <f>COUNTIF(C14:C29,"P")</f>
        <v>14</v>
      </c>
      <c r="D41" s="156" t="s">
        <v>954</v>
      </c>
      <c r="E41" s="145"/>
      <c r="F41" s="146"/>
      <c r="G41" s="147"/>
      <c r="H41" s="146"/>
      <c r="I41" s="145"/>
      <c r="J41" s="145"/>
      <c r="K41"/>
      <c r="L41" s="155">
        <f>COUNTIF(D14:D29,"SD")</f>
        <v>1</v>
      </c>
      <c r="M41" s="155">
        <f>COUNTIF(D14:D29,"SMP")</f>
        <v>0</v>
      </c>
      <c r="N41" s="155">
        <f>COUNTIF(D14:D29,"MTs.")</f>
        <v>1</v>
      </c>
      <c r="O41" s="155">
        <f>COUNTIF(D14:D29,"SMA")</f>
        <v>0</v>
      </c>
      <c r="P41" s="155">
        <f>COUNTIF(D14:D29,"MA")</f>
        <v>4</v>
      </c>
      <c r="Q41" s="155">
        <f>COUNTIF(D14:D29,"SMK")</f>
        <v>3</v>
      </c>
      <c r="R41" s="155">
        <f>COUNTIF(D14:D29,"D1")</f>
        <v>0</v>
      </c>
      <c r="S41" s="155">
        <f>COUNTIF(D14:D29,"D3")</f>
        <v>0</v>
      </c>
      <c r="T41" s="155">
        <f>COUNTIF(D14:D29,"D4")</f>
        <v>0</v>
      </c>
      <c r="U41" s="155">
        <f>COUNTIF(D14:D39,"S1")</f>
        <v>7</v>
      </c>
      <c r="V41" s="156"/>
      <c r="W41" s="156"/>
      <c r="X41" s="156">
        <f>SUM(L41:V41)</f>
        <v>16</v>
      </c>
    </row>
    <row r="42" spans="1:24">
      <c r="B42"/>
      <c r="C42"/>
      <c r="D42"/>
      <c r="E42"/>
      <c r="F42"/>
      <c r="G42"/>
      <c r="H42"/>
      <c r="I42"/>
      <c r="J42"/>
      <c r="K42"/>
      <c r="L42" s="158" t="s">
        <v>956</v>
      </c>
      <c r="M42" s="158" t="s">
        <v>957</v>
      </c>
      <c r="N42" s="158" t="s">
        <v>40</v>
      </c>
      <c r="O42" s="158" t="s">
        <v>958</v>
      </c>
      <c r="P42" s="158" t="s">
        <v>959</v>
      </c>
      <c r="Q42" s="158" t="s">
        <v>960</v>
      </c>
      <c r="R42" s="158" t="s">
        <v>961</v>
      </c>
      <c r="S42" s="158" t="s">
        <v>962</v>
      </c>
      <c r="T42" s="158" t="s">
        <v>963</v>
      </c>
      <c r="U42" s="158" t="s">
        <v>964</v>
      </c>
      <c r="V42" s="158" t="s">
        <v>965</v>
      </c>
      <c r="W42" s="156" t="s">
        <v>966</v>
      </c>
      <c r="X42" s="156"/>
    </row>
    <row r="43" spans="1:24">
      <c r="B43"/>
      <c r="C43"/>
      <c r="D43"/>
      <c r="E43"/>
      <c r="F43"/>
      <c r="G43"/>
      <c r="H43"/>
      <c r="I43"/>
      <c r="J43"/>
      <c r="K43"/>
      <c r="L43" s="155">
        <f>COUNTIF(I14:I39,"Mataram")</f>
        <v>6</v>
      </c>
      <c r="M43" s="155">
        <f>COUNTIF(I14:I39,"Lombok Barat")</f>
        <v>6</v>
      </c>
      <c r="N43" s="155">
        <f>COUNTIF(I14:I39,"Lombok Utara")</f>
        <v>0</v>
      </c>
      <c r="O43" s="155">
        <f>COUNTIF(I14:I39,"Lombok Tengah")</f>
        <v>1</v>
      </c>
      <c r="P43" s="155">
        <f>COUNTIF(I14:I39,"Lombok Timur")</f>
        <v>0</v>
      </c>
      <c r="Q43" s="155">
        <f>COUNTIF(I14:I29,"Sumbawa")</f>
        <v>3</v>
      </c>
      <c r="R43" s="155">
        <f>COUNTIF(I14:I29,"Sumbawa barat")</f>
        <v>0</v>
      </c>
      <c r="S43" s="155"/>
      <c r="T43" s="155">
        <f>COUNTIF(K14:K29,"Dompu")</f>
        <v>0</v>
      </c>
      <c r="U43" s="155">
        <f>COUNTIF(K14:K29,"Kabupaten Bima")</f>
        <v>0</v>
      </c>
      <c r="V43" s="155">
        <f>COUNTIF(K14:K29,"Bima")</f>
        <v>0</v>
      </c>
      <c r="W43" s="156"/>
      <c r="X43" s="156">
        <f>SUM(L43:V43)</f>
        <v>16</v>
      </c>
    </row>
  </sheetData>
  <mergeCells count="25">
    <mergeCell ref="H39:J39"/>
    <mergeCell ref="D3:F3"/>
    <mergeCell ref="D4:F4"/>
    <mergeCell ref="D5:F5"/>
    <mergeCell ref="D6:E6"/>
    <mergeCell ref="D7:E7"/>
    <mergeCell ref="H32:J32"/>
    <mergeCell ref="H33:J33"/>
    <mergeCell ref="H34:J34"/>
    <mergeCell ref="H36:J36"/>
    <mergeCell ref="H37:J37"/>
    <mergeCell ref="H38:J38"/>
    <mergeCell ref="K12:K13"/>
    <mergeCell ref="A1:J1"/>
    <mergeCell ref="D8:E8"/>
    <mergeCell ref="D9:E9"/>
    <mergeCell ref="A12:A13"/>
    <mergeCell ref="B12:B13"/>
    <mergeCell ref="C12:C13"/>
    <mergeCell ref="D12:D13"/>
    <mergeCell ref="E12:E13"/>
    <mergeCell ref="I12:I13"/>
    <mergeCell ref="F12:G13"/>
    <mergeCell ref="H12:H13"/>
    <mergeCell ref="J12:J13"/>
  </mergeCells>
  <hyperlinks>
    <hyperlink ref="K14" r:id="rId1" xr:uid="{1642CBA5-4871-46D7-9EB2-A73ABDA1EA9C}"/>
    <hyperlink ref="K15" r:id="rId2" xr:uid="{24E968CB-C66F-473B-9E76-8A95E519BB8F}"/>
    <hyperlink ref="K16" r:id="rId3" xr:uid="{2107DA27-F8D7-455E-92B4-B06C6015D02C}"/>
    <hyperlink ref="K18" r:id="rId4" xr:uid="{8A4877D3-AEED-4CE9-B0E1-CE9CC67A70E3}"/>
    <hyperlink ref="K19" r:id="rId5" xr:uid="{94BAC0A3-3A42-48C4-8ADE-5F797F221030}"/>
    <hyperlink ref="K20" r:id="rId6" xr:uid="{8E987ECE-5629-4A04-9D07-465D440E9712}"/>
    <hyperlink ref="K21" r:id="rId7" xr:uid="{E7C701DD-FF9F-40B5-BE77-C6353738494C}"/>
    <hyperlink ref="K22" r:id="rId8" xr:uid="{BDEF0AFB-D368-41DC-B372-410FCBDEBDDA}"/>
    <hyperlink ref="K23" r:id="rId9" xr:uid="{96F8C2C1-F9DE-4D97-8786-BF0C7983EAB9}"/>
    <hyperlink ref="K25" r:id="rId10" xr:uid="{DEE98ABF-A2E7-442B-8B69-82F6C442C931}"/>
    <hyperlink ref="K24" r:id="rId11" xr:uid="{D3693568-701F-42F1-9106-023B601F1701}"/>
    <hyperlink ref="K26" r:id="rId12" xr:uid="{017E8306-5DC3-4D3B-A9A6-62FBE7FB6815}"/>
    <hyperlink ref="K27" r:id="rId13" xr:uid="{6485F2D9-B6EA-4F1F-B119-FCE48C369A88}"/>
    <hyperlink ref="K28" r:id="rId14" xr:uid="{4F30E1FB-7ABB-407A-8218-C35E3678CD3A}"/>
    <hyperlink ref="K29" r:id="rId15" xr:uid="{216EF521-5A6F-4959-8C2F-6C1C2974B9FA}"/>
    <hyperlink ref="K17" r:id="rId16" xr:uid="{0DBB9BC9-A93B-4ED9-8F97-9EC455F6414D}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REKAP-PEND-ALM</vt:lpstr>
      <vt:lpstr>REKAP-ALAMAT</vt:lpstr>
      <vt:lpstr>English</vt:lpstr>
      <vt:lpstr>Room Attendent</vt:lpstr>
      <vt:lpstr>Roti dan Pertiserie</vt:lpstr>
      <vt:lpstr>poa</vt:lpstr>
      <vt:lpstr>PAP</vt:lpstr>
      <vt:lpstr>perkom</vt:lpstr>
      <vt:lpstr>Menjahit</vt:lpstr>
      <vt:lpstr>AC</vt:lpstr>
      <vt:lpstr>las</vt:lpstr>
      <vt:lpstr>'REKAP-ALAMAT'!Print_Area</vt:lpstr>
      <vt:lpstr>'REKAP-PEND-ALM'!Print_Area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Penyelenggara</dc:creator>
  <cp:lastModifiedBy>Penyelenggara</cp:lastModifiedBy>
  <dcterms:created xsi:type="dcterms:W3CDTF">2024-05-22T00:09:29Z</dcterms:created>
  <dcterms:modified xsi:type="dcterms:W3CDTF">2024-06-03T23:57:09Z</dcterms:modified>
</cp:coreProperties>
</file>